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강인환\4. 불법 옥외광고물 정비용역\1. 2025년 불법 유동광고물 정비용역\1. 불법 유동광고물 정비실적 보고자료(월별)\"/>
    </mc:Choice>
  </mc:AlternateContent>
  <xr:revisionPtr revIDLastSave="0" documentId="13_ncr:1_{F19881F8-CF0F-42A9-98B2-A3CFF53B26B3}" xr6:coauthVersionLast="47" xr6:coauthVersionMax="47" xr10:uidLastSave="{00000000-0000-0000-0000-000000000000}"/>
  <bookViews>
    <workbookView xWindow="-120" yWindow="-120" windowWidth="29040" windowHeight="15720" xr2:uid="{204E6029-B567-4394-AA0F-17972619B5FA}"/>
  </bookViews>
  <sheets>
    <sheet name="2025년 동지역" sheetId="2" r:id="rId1"/>
    <sheet name="2025년 읍면지역" sheetId="3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G66" i="2" l="1"/>
  <c r="H66" i="2"/>
  <c r="H65" i="2"/>
  <c r="G65" i="2"/>
  <c r="H64" i="2"/>
  <c r="G64" i="2"/>
  <c r="H63" i="2"/>
  <c r="G63" i="2"/>
  <c r="H62" i="2"/>
  <c r="G62" i="2"/>
  <c r="H61" i="2"/>
  <c r="G61" i="2"/>
  <c r="H60" i="2"/>
  <c r="G60" i="2"/>
  <c r="H59" i="2"/>
  <c r="G59" i="2"/>
  <c r="G57" i="2"/>
  <c r="H56" i="2" l="1"/>
  <c r="G56" i="2"/>
  <c r="H55" i="2" l="1"/>
  <c r="G55" i="2"/>
  <c r="G54" i="2" l="1"/>
  <c r="H54" i="2"/>
  <c r="G53" i="2"/>
  <c r="H53" i="2"/>
  <c r="G51" i="2" l="1"/>
  <c r="H51" i="2"/>
  <c r="G50" i="2" l="1"/>
  <c r="H50" i="2"/>
  <c r="H49" i="2"/>
  <c r="G49" i="2"/>
  <c r="H48" i="2"/>
  <c r="G48" i="2"/>
  <c r="H47" i="2" l="1"/>
  <c r="G47" i="2"/>
  <c r="J47" i="2" s="1"/>
  <c r="H46" i="2" l="1"/>
  <c r="G46" i="2"/>
  <c r="I46" i="2"/>
  <c r="H45" i="2" l="1"/>
  <c r="G45" i="2"/>
  <c r="H44" i="2" l="1"/>
  <c r="G44" i="2"/>
  <c r="I44" i="2"/>
  <c r="H43" i="2"/>
  <c r="G43" i="2"/>
  <c r="H42" i="2" l="1"/>
  <c r="G42" i="2"/>
  <c r="H41" i="2" l="1"/>
  <c r="G41" i="2"/>
  <c r="G40" i="2" l="1"/>
  <c r="H40" i="2"/>
  <c r="H39" i="2" l="1"/>
  <c r="G39" i="2"/>
  <c r="I39" i="2"/>
  <c r="G38" i="2" l="1"/>
  <c r="H36" i="2" l="1"/>
  <c r="H35" i="2"/>
  <c r="H34" i="2"/>
  <c r="G36" i="2"/>
  <c r="G35" i="2"/>
  <c r="G34" i="2"/>
  <c r="H33" i="2"/>
  <c r="G68" i="2" l="1"/>
  <c r="J8" i="2" l="1"/>
  <c r="J9" i="2"/>
  <c r="J10" i="2"/>
  <c r="J12" i="2"/>
  <c r="J13" i="2"/>
  <c r="J14" i="2"/>
  <c r="J15" i="2"/>
  <c r="J17" i="2"/>
  <c r="J18" i="2"/>
  <c r="J19" i="2"/>
  <c r="J20" i="2"/>
  <c r="J21" i="2"/>
  <c r="J23" i="2"/>
  <c r="J24" i="2"/>
  <c r="J25" i="2"/>
  <c r="J26" i="2"/>
  <c r="J27" i="2"/>
  <c r="J28" i="2"/>
  <c r="J29" i="2"/>
  <c r="J30" i="2"/>
  <c r="J31" i="2"/>
  <c r="J32" i="2"/>
  <c r="J33" i="2"/>
  <c r="J34" i="2"/>
  <c r="J35" i="2"/>
  <c r="J36" i="2"/>
  <c r="J37" i="2"/>
  <c r="J7" i="2"/>
  <c r="J11" i="2"/>
  <c r="F7" i="2"/>
  <c r="F8" i="2"/>
  <c r="F9" i="2"/>
  <c r="F10" i="2"/>
  <c r="F11" i="2"/>
  <c r="F12" i="2"/>
  <c r="F13" i="2"/>
  <c r="F14" i="2"/>
  <c r="F15" i="2"/>
  <c r="F16" i="2"/>
  <c r="F17" i="2"/>
  <c r="F18" i="2"/>
  <c r="F19" i="2"/>
  <c r="F20" i="2"/>
  <c r="F21" i="2"/>
  <c r="F22" i="2"/>
  <c r="F23" i="2"/>
  <c r="F24" i="2"/>
  <c r="F25" i="2"/>
  <c r="F26" i="2"/>
  <c r="F27" i="2"/>
  <c r="F28" i="2"/>
  <c r="F29" i="2"/>
  <c r="F30" i="2"/>
  <c r="F31" i="2"/>
  <c r="F32" i="2"/>
  <c r="F33" i="2"/>
  <c r="F34" i="2"/>
  <c r="F35" i="2"/>
  <c r="F36" i="2"/>
  <c r="F37" i="2"/>
  <c r="F38" i="2"/>
  <c r="F39" i="2"/>
  <c r="F40" i="2"/>
  <c r="F41" i="2"/>
  <c r="F42" i="2"/>
  <c r="F43" i="2"/>
  <c r="F44" i="2"/>
  <c r="F45" i="2"/>
  <c r="F46" i="2"/>
  <c r="F47" i="2"/>
  <c r="F48" i="2"/>
  <c r="F49" i="2"/>
  <c r="F50" i="2"/>
  <c r="F51" i="2"/>
  <c r="F52" i="2"/>
  <c r="F53" i="2"/>
  <c r="F54" i="2"/>
  <c r="F55" i="2"/>
  <c r="F56" i="2"/>
  <c r="F57" i="2"/>
  <c r="F58" i="2"/>
  <c r="F59" i="2"/>
  <c r="F60" i="2"/>
  <c r="F61" i="2"/>
  <c r="F62" i="2"/>
  <c r="F63" i="2"/>
  <c r="F64" i="2"/>
  <c r="F65" i="2"/>
  <c r="F66" i="2"/>
  <c r="F67" i="2"/>
  <c r="J6" i="2"/>
  <c r="F6" i="2"/>
  <c r="J67" i="2" l="1"/>
  <c r="J39" i="2"/>
  <c r="J40" i="2"/>
  <c r="J41" i="2"/>
  <c r="J66" i="2" l="1"/>
  <c r="J65" i="2" l="1"/>
  <c r="J64" i="2" l="1"/>
  <c r="J63" i="2" l="1"/>
  <c r="J62" i="2" l="1"/>
  <c r="J61" i="2" l="1"/>
  <c r="J60" i="2" l="1"/>
  <c r="J59" i="2" l="1"/>
  <c r="J58" i="2" l="1"/>
  <c r="J57" i="2"/>
  <c r="J56" i="2" l="1"/>
  <c r="AL64" i="3" l="1"/>
  <c r="AK64" i="3"/>
  <c r="AJ64" i="3"/>
  <c r="AI64" i="3"/>
  <c r="AH64" i="3"/>
  <c r="AG64" i="3"/>
  <c r="AF64" i="3"/>
  <c r="AE64" i="3"/>
  <c r="AD64" i="3"/>
  <c r="AC64" i="3"/>
  <c r="AB64" i="3"/>
  <c r="AA64" i="3"/>
  <c r="Y64" i="3"/>
  <c r="X64" i="3"/>
  <c r="W64" i="3"/>
  <c r="V64" i="3"/>
  <c r="U64" i="3"/>
  <c r="T64" i="3"/>
  <c r="S64" i="3"/>
  <c r="R64" i="3"/>
  <c r="Q64" i="3"/>
  <c r="P64" i="3"/>
  <c r="O64" i="3"/>
  <c r="N64" i="3"/>
  <c r="M64" i="3"/>
  <c r="L64" i="3"/>
  <c r="K64" i="3"/>
  <c r="J64" i="3"/>
  <c r="I64" i="3"/>
  <c r="H64" i="3"/>
  <c r="G64" i="3"/>
  <c r="F64" i="3"/>
  <c r="E64" i="3"/>
  <c r="D64" i="3"/>
  <c r="C64" i="3"/>
  <c r="B64" i="3"/>
  <c r="J55" i="2" l="1"/>
  <c r="J54" i="2" l="1"/>
  <c r="J53" i="2" l="1"/>
  <c r="J52" i="2"/>
  <c r="J51" i="2" l="1"/>
  <c r="J50" i="2" l="1"/>
  <c r="J49" i="2"/>
  <c r="J48" i="2" l="1"/>
  <c r="J46" i="2" l="1"/>
  <c r="J45" i="2" l="1"/>
  <c r="J44" i="2" l="1"/>
  <c r="J43" i="2" l="1"/>
  <c r="J42" i="2" l="1"/>
  <c r="I68" i="2" l="1"/>
  <c r="H68" i="2"/>
  <c r="E68" i="2"/>
  <c r="D68" i="2"/>
  <c r="C68" i="2"/>
  <c r="J38" i="2"/>
  <c r="F68" i="2"/>
  <c r="J22" i="2"/>
  <c r="J16" i="2"/>
  <c r="J68" i="2" l="1"/>
</calcChain>
</file>

<file path=xl/sharedStrings.xml><?xml version="1.0" encoding="utf-8"?>
<sst xmlns="http://schemas.openxmlformats.org/spreadsheetml/2006/main" count="146" uniqueCount="76">
  <si>
    <t>총합</t>
    <phoneticPr fontId="2" type="noConversion"/>
  </si>
  <si>
    <t>7월</t>
    <phoneticPr fontId="2" type="noConversion"/>
  </si>
  <si>
    <t>1월</t>
    <phoneticPr fontId="2" type="noConversion"/>
  </si>
  <si>
    <t>2월</t>
    <phoneticPr fontId="2" type="noConversion"/>
  </si>
  <si>
    <t>3월</t>
    <phoneticPr fontId="2" type="noConversion"/>
  </si>
  <si>
    <t>4월</t>
    <phoneticPr fontId="2" type="noConversion"/>
  </si>
  <si>
    <t>5월</t>
    <phoneticPr fontId="2" type="noConversion"/>
  </si>
  <si>
    <t>6월</t>
    <phoneticPr fontId="2" type="noConversion"/>
  </si>
  <si>
    <t>8월</t>
  </si>
  <si>
    <t>9월</t>
  </si>
  <si>
    <t>10월</t>
  </si>
  <si>
    <t>11월</t>
  </si>
  <si>
    <t>12월</t>
  </si>
  <si>
    <t>읍면 일제정비</t>
    <phoneticPr fontId="2" type="noConversion"/>
  </si>
  <si>
    <t>유구읍</t>
    <phoneticPr fontId="2" type="noConversion"/>
  </si>
  <si>
    <t>이인면</t>
    <phoneticPr fontId="2" type="noConversion"/>
  </si>
  <si>
    <t>탄천면</t>
    <phoneticPr fontId="2" type="noConversion"/>
  </si>
  <si>
    <t>계룡면</t>
    <phoneticPr fontId="2" type="noConversion"/>
  </si>
  <si>
    <t>반포면</t>
    <phoneticPr fontId="2" type="noConversion"/>
  </si>
  <si>
    <t>의당면</t>
    <phoneticPr fontId="2" type="noConversion"/>
  </si>
  <si>
    <t>정안면</t>
    <phoneticPr fontId="2" type="noConversion"/>
  </si>
  <si>
    <t>우성면</t>
    <phoneticPr fontId="2" type="noConversion"/>
  </si>
  <si>
    <t>사곡면</t>
    <phoneticPr fontId="2" type="noConversion"/>
  </si>
  <si>
    <t>신풍면</t>
    <phoneticPr fontId="2" type="noConversion"/>
  </si>
  <si>
    <t>일제정비
(월)</t>
    <phoneticPr fontId="2" type="noConversion"/>
  </si>
  <si>
    <t>현수막</t>
    <phoneticPr fontId="2" type="noConversion"/>
  </si>
  <si>
    <t>벽보</t>
    <phoneticPr fontId="2" type="noConversion"/>
  </si>
  <si>
    <t>전단</t>
    <phoneticPr fontId="2" type="noConversion"/>
  </si>
  <si>
    <t>29.~31.</t>
    <phoneticPr fontId="2" type="noConversion"/>
  </si>
  <si>
    <t>1.~2.</t>
    <phoneticPr fontId="2" type="noConversion"/>
  </si>
  <si>
    <t>1.~5.</t>
    <phoneticPr fontId="2" type="noConversion"/>
  </si>
  <si>
    <t>1.~3.</t>
    <phoneticPr fontId="2" type="noConversion"/>
  </si>
  <si>
    <t>27.~31.</t>
    <phoneticPr fontId="2" type="noConversion"/>
  </si>
  <si>
    <t>24.~28.</t>
    <phoneticPr fontId="2" type="noConversion"/>
  </si>
  <si>
    <t>입간판</t>
    <phoneticPr fontId="2" type="noConversion"/>
  </si>
  <si>
    <t>합계</t>
    <phoneticPr fontId="2" type="noConversion"/>
  </si>
  <si>
    <t>에어라이트</t>
    <phoneticPr fontId="2" type="noConversion"/>
  </si>
  <si>
    <t>도시정책과(동지역)</t>
    <phoneticPr fontId="2" type="noConversion"/>
  </si>
  <si>
    <t>1.~4.</t>
    <phoneticPr fontId="2" type="noConversion"/>
  </si>
  <si>
    <t>28.~31.</t>
    <phoneticPr fontId="2" type="noConversion"/>
  </si>
  <si>
    <t>6.~12.</t>
    <phoneticPr fontId="2" type="noConversion"/>
  </si>
  <si>
    <t>13.~19.</t>
    <phoneticPr fontId="2" type="noConversion"/>
  </si>
  <si>
    <t>20.~26.</t>
    <phoneticPr fontId="2" type="noConversion"/>
  </si>
  <si>
    <t>2025년 불법광고물 정비 현황</t>
    <phoneticPr fontId="2" type="noConversion"/>
  </si>
  <si>
    <t>3.~9.</t>
    <phoneticPr fontId="2" type="noConversion"/>
  </si>
  <si>
    <t>10.~16.</t>
    <phoneticPr fontId="2" type="noConversion"/>
  </si>
  <si>
    <t>17.~23.</t>
    <phoneticPr fontId="2" type="noConversion"/>
  </si>
  <si>
    <t>17.~23.</t>
    <phoneticPr fontId="2" type="noConversion"/>
  </si>
  <si>
    <t>24.~30.</t>
    <phoneticPr fontId="2" type="noConversion"/>
  </si>
  <si>
    <t>1.~6.</t>
    <phoneticPr fontId="2" type="noConversion"/>
  </si>
  <si>
    <t>7.~13.</t>
    <phoneticPr fontId="2" type="noConversion"/>
  </si>
  <si>
    <t>14.~20.</t>
    <phoneticPr fontId="2" type="noConversion"/>
  </si>
  <si>
    <t>21.~27.</t>
    <phoneticPr fontId="2" type="noConversion"/>
  </si>
  <si>
    <t>28.~30</t>
    <phoneticPr fontId="2" type="noConversion"/>
  </si>
  <si>
    <t>5.~11.</t>
    <phoneticPr fontId="2" type="noConversion"/>
  </si>
  <si>
    <t>12.~18.</t>
    <phoneticPr fontId="2" type="noConversion"/>
  </si>
  <si>
    <t>19.~25.</t>
    <phoneticPr fontId="2" type="noConversion"/>
  </si>
  <si>
    <t>26.~31.</t>
    <phoneticPr fontId="2" type="noConversion"/>
  </si>
  <si>
    <t>2.~8.</t>
    <phoneticPr fontId="2" type="noConversion"/>
  </si>
  <si>
    <t>9.~15.</t>
    <phoneticPr fontId="2" type="noConversion"/>
  </si>
  <si>
    <t>16.~22.</t>
    <phoneticPr fontId="2" type="noConversion"/>
  </si>
  <si>
    <t>23.~29.</t>
    <phoneticPr fontId="2" type="noConversion"/>
  </si>
  <si>
    <t>4.~10.</t>
    <phoneticPr fontId="2" type="noConversion"/>
  </si>
  <si>
    <t>11.~17.</t>
    <phoneticPr fontId="2" type="noConversion"/>
  </si>
  <si>
    <t>18.~24.</t>
    <phoneticPr fontId="2" type="noConversion"/>
  </si>
  <si>
    <t>25.~31.</t>
    <phoneticPr fontId="2" type="noConversion"/>
  </si>
  <si>
    <t>1.~7.</t>
    <phoneticPr fontId="2" type="noConversion"/>
  </si>
  <si>
    <t>8.~14.</t>
    <phoneticPr fontId="2" type="noConversion"/>
  </si>
  <si>
    <t>15.~21.</t>
    <phoneticPr fontId="2" type="noConversion"/>
  </si>
  <si>
    <t>22.~28.</t>
    <phoneticPr fontId="2" type="noConversion"/>
  </si>
  <si>
    <t>29.~30.</t>
    <phoneticPr fontId="2" type="noConversion"/>
  </si>
  <si>
    <t>1.~2.</t>
    <phoneticPr fontId="2" type="noConversion"/>
  </si>
  <si>
    <t>24.~30.</t>
    <phoneticPr fontId="2" type="noConversion"/>
  </si>
  <si>
    <t>1.~5</t>
    <phoneticPr fontId="2" type="noConversion"/>
  </si>
  <si>
    <t>수시
(화, 목, 금, 토)</t>
    <phoneticPr fontId="2" type="noConversion"/>
  </si>
  <si>
    <t>벽보 및 전단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</si>
</sst>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1" formatCode="_-* #,##0_-;\-* #,##0_-;_-* &quot;-&quot;_-;_-@_-"/>
  </numFmts>
  <fonts count="5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sz val="11"/>
      <name val="맑은 고딕"/>
      <family val="2"/>
      <charset val="129"/>
      <scheme val="minor"/>
    </font>
  </fonts>
  <fills count="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FFFF00"/>
        <bgColor indexed="64"/>
      </patternFill>
    </fill>
  </fills>
  <borders count="6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</cellStyleXfs>
  <cellXfs count="233">
    <xf numFmtId="0" fontId="0" fillId="0" borderId="0" xfId="0">
      <alignment vertical="center"/>
    </xf>
    <xf numFmtId="0" fontId="0" fillId="0" borderId="5" xfId="0" applyBorder="1" applyAlignment="1">
      <alignment horizontal="center" vertical="center"/>
    </xf>
    <xf numFmtId="0" fontId="0" fillId="0" borderId="27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26" xfId="0" applyBorder="1" applyAlignment="1">
      <alignment horizontal="center" vertical="center"/>
    </xf>
    <xf numFmtId="41" fontId="0" fillId="2" borderId="26" xfId="1" applyFont="1" applyFill="1" applyBorder="1" applyAlignment="1">
      <alignment horizontal="center" vertical="center"/>
    </xf>
    <xf numFmtId="41" fontId="0" fillId="2" borderId="5" xfId="1" applyFont="1" applyFill="1" applyBorder="1" applyAlignment="1">
      <alignment horizontal="center" vertical="center"/>
    </xf>
    <xf numFmtId="41" fontId="0" fillId="5" borderId="17" xfId="1" applyFont="1" applyFill="1" applyBorder="1" applyAlignment="1">
      <alignment horizontal="center" vertical="center" wrapText="1"/>
    </xf>
    <xf numFmtId="41" fontId="0" fillId="5" borderId="2" xfId="1" applyFont="1" applyFill="1" applyBorder="1" applyAlignment="1">
      <alignment horizontal="center" vertical="center" wrapText="1"/>
    </xf>
    <xf numFmtId="41" fontId="0" fillId="6" borderId="2" xfId="1" applyFont="1" applyFill="1" applyBorder="1" applyAlignment="1">
      <alignment horizontal="center" vertical="center" wrapText="1"/>
    </xf>
    <xf numFmtId="41" fontId="0" fillId="4" borderId="17" xfId="1" applyFont="1" applyFill="1" applyBorder="1" applyAlignment="1">
      <alignment horizontal="center" vertical="center" wrapText="1"/>
    </xf>
    <xf numFmtId="41" fontId="0" fillId="4" borderId="2" xfId="1" applyFont="1" applyFill="1" applyBorder="1" applyAlignment="1">
      <alignment horizontal="center" vertical="center" wrapText="1"/>
    </xf>
    <xf numFmtId="41" fontId="0" fillId="4" borderId="18" xfId="1" applyFont="1" applyFill="1" applyBorder="1" applyAlignment="1">
      <alignment horizontal="center" vertical="center" wrapText="1"/>
    </xf>
    <xf numFmtId="41" fontId="0" fillId="4" borderId="7" xfId="1" applyFont="1" applyFill="1" applyBorder="1" applyAlignment="1">
      <alignment horizontal="center" vertical="center" wrapText="1"/>
    </xf>
    <xf numFmtId="41" fontId="0" fillId="4" borderId="10" xfId="1" applyFont="1" applyFill="1" applyBorder="1" applyAlignment="1">
      <alignment horizontal="center" vertical="center" wrapText="1"/>
    </xf>
    <xf numFmtId="41" fontId="0" fillId="5" borderId="7" xfId="1" applyFont="1" applyFill="1" applyBorder="1" applyAlignment="1">
      <alignment horizontal="center" vertical="center" wrapText="1"/>
    </xf>
    <xf numFmtId="41" fontId="0" fillId="6" borderId="10" xfId="1" applyFont="1" applyFill="1" applyBorder="1" applyAlignment="1">
      <alignment horizontal="center" vertical="center" wrapText="1"/>
    </xf>
    <xf numFmtId="41" fontId="0" fillId="5" borderId="47" xfId="1" applyFont="1" applyFill="1" applyBorder="1" applyAlignment="1">
      <alignment horizontal="center" vertical="center" wrapText="1"/>
    </xf>
    <xf numFmtId="41" fontId="0" fillId="6" borderId="7" xfId="1" applyFont="1" applyFill="1" applyBorder="1" applyAlignment="1">
      <alignment horizontal="center" vertical="center" wrapText="1"/>
    </xf>
    <xf numFmtId="41" fontId="0" fillId="6" borderId="47" xfId="1" applyFont="1" applyFill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41" fontId="0" fillId="5" borderId="40" xfId="1" applyFont="1" applyFill="1" applyBorder="1" applyAlignment="1">
      <alignment horizontal="center" vertical="center"/>
    </xf>
    <xf numFmtId="41" fontId="0" fillId="5" borderId="30" xfId="1" applyFont="1" applyFill="1" applyBorder="1" applyAlignment="1">
      <alignment horizontal="center" vertical="center"/>
    </xf>
    <xf numFmtId="41" fontId="0" fillId="5" borderId="26" xfId="1" applyFont="1" applyFill="1" applyBorder="1" applyAlignment="1">
      <alignment horizontal="center" vertical="center"/>
    </xf>
    <xf numFmtId="41" fontId="0" fillId="5" borderId="55" xfId="1" applyFont="1" applyFill="1" applyBorder="1" applyAlignment="1">
      <alignment horizontal="center" vertical="center"/>
    </xf>
    <xf numFmtId="41" fontId="0" fillId="6" borderId="25" xfId="1" applyFont="1" applyFill="1" applyBorder="1" applyAlignment="1">
      <alignment horizontal="center" vertical="center"/>
    </xf>
    <xf numFmtId="41" fontId="0" fillId="6" borderId="30" xfId="1" applyFont="1" applyFill="1" applyBorder="1" applyAlignment="1">
      <alignment horizontal="center" vertical="center"/>
    </xf>
    <xf numFmtId="41" fontId="0" fillId="6" borderId="26" xfId="1" applyFont="1" applyFill="1" applyBorder="1" applyAlignment="1">
      <alignment horizontal="center" vertical="center"/>
    </xf>
    <xf numFmtId="41" fontId="0" fillId="6" borderId="55" xfId="1" applyFont="1" applyFill="1" applyBorder="1" applyAlignment="1">
      <alignment horizontal="center" vertical="center"/>
    </xf>
    <xf numFmtId="41" fontId="0" fillId="5" borderId="16" xfId="1" applyFont="1" applyFill="1" applyBorder="1" applyAlignment="1">
      <alignment horizontal="center" vertical="center"/>
    </xf>
    <xf numFmtId="41" fontId="0" fillId="5" borderId="1" xfId="1" applyFont="1" applyFill="1" applyBorder="1" applyAlignment="1">
      <alignment horizontal="center" vertical="center"/>
    </xf>
    <xf numFmtId="41" fontId="0" fillId="5" borderId="5" xfId="1" applyFont="1" applyFill="1" applyBorder="1" applyAlignment="1">
      <alignment horizontal="center" vertical="center"/>
    </xf>
    <xf numFmtId="41" fontId="0" fillId="5" borderId="56" xfId="1" applyFont="1" applyFill="1" applyBorder="1" applyAlignment="1">
      <alignment horizontal="center" vertical="center"/>
    </xf>
    <xf numFmtId="41" fontId="0" fillId="6" borderId="6" xfId="1" applyFont="1" applyFill="1" applyBorder="1" applyAlignment="1">
      <alignment horizontal="center" vertical="center"/>
    </xf>
    <xf numFmtId="41" fontId="0" fillId="6" borderId="1" xfId="1" applyFont="1" applyFill="1" applyBorder="1" applyAlignment="1">
      <alignment horizontal="center" vertical="center"/>
    </xf>
    <xf numFmtId="41" fontId="0" fillId="6" borderId="5" xfId="1" applyFont="1" applyFill="1" applyBorder="1" applyAlignment="1">
      <alignment horizontal="center" vertical="center"/>
    </xf>
    <xf numFmtId="41" fontId="0" fillId="6" borderId="56" xfId="1" applyFont="1" applyFill="1" applyBorder="1" applyAlignment="1">
      <alignment horizontal="center" vertical="center"/>
    </xf>
    <xf numFmtId="41" fontId="0" fillId="5" borderId="23" xfId="1" applyFont="1" applyFill="1" applyBorder="1" applyAlignment="1">
      <alignment horizontal="center" vertical="center"/>
    </xf>
    <xf numFmtId="41" fontId="0" fillId="5" borderId="24" xfId="1" applyFont="1" applyFill="1" applyBorder="1" applyAlignment="1">
      <alignment horizontal="center" vertical="center"/>
    </xf>
    <xf numFmtId="41" fontId="0" fillId="5" borderId="27" xfId="1" applyFont="1" applyFill="1" applyBorder="1" applyAlignment="1">
      <alignment horizontal="center" vertical="center"/>
    </xf>
    <xf numFmtId="41" fontId="0" fillId="5" borderId="57" xfId="1" applyFont="1" applyFill="1" applyBorder="1" applyAlignment="1">
      <alignment horizontal="center" vertical="center"/>
    </xf>
    <xf numFmtId="41" fontId="0" fillId="6" borderId="28" xfId="1" applyFont="1" applyFill="1" applyBorder="1" applyAlignment="1">
      <alignment horizontal="center" vertical="center"/>
    </xf>
    <xf numFmtId="41" fontId="0" fillId="6" borderId="24" xfId="1" applyFont="1" applyFill="1" applyBorder="1" applyAlignment="1">
      <alignment horizontal="center" vertical="center"/>
    </xf>
    <xf numFmtId="41" fontId="0" fillId="6" borderId="27" xfId="1" applyFont="1" applyFill="1" applyBorder="1" applyAlignment="1">
      <alignment horizontal="center" vertical="center"/>
    </xf>
    <xf numFmtId="41" fontId="0" fillId="6" borderId="57" xfId="1" applyFont="1" applyFill="1" applyBorder="1" applyAlignment="1">
      <alignment horizontal="center" vertical="center"/>
    </xf>
    <xf numFmtId="41" fontId="0" fillId="5" borderId="21" xfId="1" applyFont="1" applyFill="1" applyBorder="1" applyAlignment="1">
      <alignment horizontal="center" vertical="center"/>
    </xf>
    <xf numFmtId="41" fontId="0" fillId="5" borderId="4" xfId="1" applyFont="1" applyFill="1" applyBorder="1" applyAlignment="1">
      <alignment horizontal="center" vertical="center"/>
    </xf>
    <xf numFmtId="41" fontId="0" fillId="5" borderId="9" xfId="1" applyFont="1" applyFill="1" applyBorder="1" applyAlignment="1">
      <alignment horizontal="center" vertical="center"/>
    </xf>
    <xf numFmtId="41" fontId="0" fillId="5" borderId="53" xfId="1" applyFont="1" applyFill="1" applyBorder="1" applyAlignment="1">
      <alignment horizontal="center" vertical="center"/>
    </xf>
    <xf numFmtId="41" fontId="0" fillId="6" borderId="12" xfId="1" applyFont="1" applyFill="1" applyBorder="1" applyAlignment="1">
      <alignment horizontal="center" vertical="center"/>
    </xf>
    <xf numFmtId="41" fontId="0" fillId="6" borderId="4" xfId="1" applyFont="1" applyFill="1" applyBorder="1" applyAlignment="1">
      <alignment horizontal="center" vertical="center"/>
    </xf>
    <xf numFmtId="41" fontId="0" fillId="6" borderId="9" xfId="1" applyFont="1" applyFill="1" applyBorder="1" applyAlignment="1">
      <alignment horizontal="center" vertical="center"/>
    </xf>
    <xf numFmtId="41" fontId="0" fillId="6" borderId="53" xfId="1" applyFont="1" applyFill="1" applyBorder="1" applyAlignment="1">
      <alignment horizontal="center" vertical="center"/>
    </xf>
    <xf numFmtId="41" fontId="0" fillId="5" borderId="17" xfId="1" applyFont="1" applyFill="1" applyBorder="1" applyAlignment="1">
      <alignment horizontal="center" vertical="center"/>
    </xf>
    <xf numFmtId="41" fontId="0" fillId="5" borderId="2" xfId="1" applyFont="1" applyFill="1" applyBorder="1" applyAlignment="1">
      <alignment horizontal="center" vertical="center"/>
    </xf>
    <xf numFmtId="41" fontId="0" fillId="5" borderId="7" xfId="1" applyFont="1" applyFill="1" applyBorder="1" applyAlignment="1">
      <alignment horizontal="center" vertical="center"/>
    </xf>
    <xf numFmtId="41" fontId="0" fillId="5" borderId="54" xfId="1" applyFont="1" applyFill="1" applyBorder="1" applyAlignment="1">
      <alignment horizontal="center" vertical="center"/>
    </xf>
    <xf numFmtId="41" fontId="0" fillId="6" borderId="10" xfId="1" applyFont="1" applyFill="1" applyBorder="1" applyAlignment="1">
      <alignment horizontal="center" vertical="center"/>
    </xf>
    <xf numFmtId="41" fontId="0" fillId="6" borderId="2" xfId="1" applyFont="1" applyFill="1" applyBorder="1" applyAlignment="1">
      <alignment horizontal="center" vertical="center"/>
    </xf>
    <xf numFmtId="41" fontId="0" fillId="6" borderId="7" xfId="1" applyFont="1" applyFill="1" applyBorder="1" applyAlignment="1">
      <alignment horizontal="center" vertical="center"/>
    </xf>
    <xf numFmtId="41" fontId="0" fillId="6" borderId="54" xfId="1" applyFont="1" applyFill="1" applyBorder="1" applyAlignment="1">
      <alignment horizontal="center" vertical="center"/>
    </xf>
    <xf numFmtId="41" fontId="0" fillId="5" borderId="19" xfId="1" applyFont="1" applyFill="1" applyBorder="1" applyAlignment="1">
      <alignment horizontal="center" vertical="center"/>
    </xf>
    <xf numFmtId="41" fontId="0" fillId="5" borderId="3" xfId="1" applyFont="1" applyFill="1" applyBorder="1" applyAlignment="1">
      <alignment horizontal="center" vertical="center"/>
    </xf>
    <xf numFmtId="41" fontId="0" fillId="5" borderId="8" xfId="1" applyFont="1" applyFill="1" applyBorder="1" applyAlignment="1">
      <alignment horizontal="center" vertical="center"/>
    </xf>
    <xf numFmtId="41" fontId="0" fillId="5" borderId="48" xfId="1" applyFont="1" applyFill="1" applyBorder="1" applyAlignment="1">
      <alignment horizontal="center" vertical="center"/>
    </xf>
    <xf numFmtId="41" fontId="0" fillId="6" borderId="11" xfId="1" applyFont="1" applyFill="1" applyBorder="1" applyAlignment="1">
      <alignment horizontal="center" vertical="center"/>
    </xf>
    <xf numFmtId="41" fontId="0" fillId="6" borderId="3" xfId="1" applyFont="1" applyFill="1" applyBorder="1" applyAlignment="1">
      <alignment horizontal="center" vertical="center"/>
    </xf>
    <xf numFmtId="41" fontId="0" fillId="6" borderId="8" xfId="1" applyFont="1" applyFill="1" applyBorder="1" applyAlignment="1">
      <alignment horizontal="center" vertical="center"/>
    </xf>
    <xf numFmtId="41" fontId="0" fillId="6" borderId="48" xfId="1" applyFont="1" applyFill="1" applyBorder="1" applyAlignment="1">
      <alignment horizontal="center" vertical="center"/>
    </xf>
    <xf numFmtId="0" fontId="0" fillId="8" borderId="0" xfId="0" applyFill="1" applyAlignment="1">
      <alignment horizontal="center" vertical="center"/>
    </xf>
    <xf numFmtId="41" fontId="0" fillId="8" borderId="42" xfId="1" applyFont="1" applyFill="1" applyBorder="1" applyAlignment="1">
      <alignment horizontal="center" vertical="center"/>
    </xf>
    <xf numFmtId="41" fontId="0" fillId="8" borderId="43" xfId="1" applyFont="1" applyFill="1" applyBorder="1" applyAlignment="1">
      <alignment horizontal="center" vertical="center"/>
    </xf>
    <xf numFmtId="41" fontId="0" fillId="8" borderId="44" xfId="1" applyFont="1" applyFill="1" applyBorder="1" applyAlignment="1">
      <alignment horizontal="center" vertical="center"/>
    </xf>
    <xf numFmtId="41" fontId="0" fillId="8" borderId="49" xfId="1" applyFont="1" applyFill="1" applyBorder="1" applyAlignment="1">
      <alignment horizontal="center" vertical="center"/>
    </xf>
    <xf numFmtId="41" fontId="0" fillId="8" borderId="0" xfId="1" applyFont="1" applyFill="1" applyAlignment="1">
      <alignment horizontal="center" vertical="center"/>
    </xf>
    <xf numFmtId="0" fontId="0" fillId="2" borderId="5" xfId="0" applyFill="1" applyBorder="1" applyAlignment="1">
      <alignment horizontal="center" vertical="center"/>
    </xf>
    <xf numFmtId="0" fontId="0" fillId="2" borderId="27" xfId="0" applyFill="1" applyBorder="1" applyAlignment="1">
      <alignment horizontal="center" vertical="center"/>
    </xf>
    <xf numFmtId="41" fontId="0" fillId="5" borderId="7" xfId="1" applyFont="1" applyFill="1" applyBorder="1" applyAlignment="1">
      <alignment horizontal="center" vertical="center"/>
    </xf>
    <xf numFmtId="41" fontId="0" fillId="6" borderId="10" xfId="1" applyFont="1" applyFill="1" applyBorder="1" applyAlignment="1">
      <alignment horizontal="center" vertical="center"/>
    </xf>
    <xf numFmtId="41" fontId="0" fillId="6" borderId="54" xfId="1" applyFont="1" applyFill="1" applyBorder="1" applyAlignment="1">
      <alignment horizontal="center" vertical="center"/>
    </xf>
    <xf numFmtId="41" fontId="0" fillId="6" borderId="2" xfId="1" applyFont="1" applyFill="1" applyBorder="1" applyAlignment="1">
      <alignment horizontal="center" vertical="center"/>
    </xf>
    <xf numFmtId="41" fontId="0" fillId="5" borderId="2" xfId="1" applyFont="1" applyFill="1" applyBorder="1" applyAlignment="1">
      <alignment horizontal="center" vertical="center"/>
    </xf>
    <xf numFmtId="41" fontId="0" fillId="6" borderId="7" xfId="1" applyFont="1" applyFill="1" applyBorder="1" applyAlignment="1">
      <alignment horizontal="center" vertical="center"/>
    </xf>
    <xf numFmtId="41" fontId="0" fillId="5" borderId="17" xfId="1" applyFont="1" applyFill="1" applyBorder="1" applyAlignment="1">
      <alignment horizontal="center" vertical="center"/>
    </xf>
    <xf numFmtId="41" fontId="0" fillId="5" borderId="54" xfId="1" applyFont="1" applyFill="1" applyBorder="1" applyAlignment="1">
      <alignment horizontal="center" vertical="center"/>
    </xf>
    <xf numFmtId="41" fontId="0" fillId="5" borderId="7" xfId="1" applyFont="1" applyFill="1" applyBorder="1" applyAlignment="1">
      <alignment horizontal="center" vertical="center"/>
    </xf>
    <xf numFmtId="41" fontId="0" fillId="6" borderId="10" xfId="1" applyFont="1" applyFill="1" applyBorder="1" applyAlignment="1">
      <alignment horizontal="center" vertical="center"/>
    </xf>
    <xf numFmtId="41" fontId="0" fillId="6" borderId="2" xfId="1" applyFont="1" applyFill="1" applyBorder="1" applyAlignment="1">
      <alignment horizontal="center" vertical="center"/>
    </xf>
    <xf numFmtId="41" fontId="0" fillId="5" borderId="54" xfId="1" applyFont="1" applyFill="1" applyBorder="1" applyAlignment="1">
      <alignment horizontal="center" vertical="center"/>
    </xf>
    <xf numFmtId="41" fontId="0" fillId="5" borderId="2" xfId="1" applyFont="1" applyFill="1" applyBorder="1" applyAlignment="1">
      <alignment horizontal="center" vertical="center"/>
    </xf>
    <xf numFmtId="41" fontId="0" fillId="5" borderId="17" xfId="1" applyFont="1" applyFill="1" applyBorder="1" applyAlignment="1">
      <alignment horizontal="center" vertical="center"/>
    </xf>
    <xf numFmtId="41" fontId="0" fillId="6" borderId="54" xfId="1" applyFont="1" applyFill="1" applyBorder="1" applyAlignment="1">
      <alignment horizontal="center" vertical="center"/>
    </xf>
    <xf numFmtId="41" fontId="0" fillId="6" borderId="7" xfId="1" applyFont="1" applyFill="1" applyBorder="1" applyAlignment="1">
      <alignment horizontal="center" vertical="center"/>
    </xf>
    <xf numFmtId="0" fontId="0" fillId="2" borderId="7" xfId="0" applyFill="1" applyBorder="1" applyAlignment="1">
      <alignment horizontal="center" vertical="center"/>
    </xf>
    <xf numFmtId="41" fontId="0" fillId="6" borderId="34" xfId="1" applyFont="1" applyFill="1" applyBorder="1" applyAlignment="1">
      <alignment horizontal="center" vertical="center"/>
    </xf>
    <xf numFmtId="41" fontId="0" fillId="5" borderId="31" xfId="1" applyFont="1" applyFill="1" applyBorder="1" applyAlignment="1">
      <alignment horizontal="center" vertical="center"/>
    </xf>
    <xf numFmtId="41" fontId="0" fillId="5" borderId="32" xfId="1" applyFont="1" applyFill="1" applyBorder="1" applyAlignment="1">
      <alignment horizontal="center" vertical="center"/>
    </xf>
    <xf numFmtId="41" fontId="0" fillId="6" borderId="31" xfId="1" applyFont="1" applyFill="1" applyBorder="1" applyAlignment="1">
      <alignment horizontal="center" vertical="center"/>
    </xf>
    <xf numFmtId="41" fontId="0" fillId="6" borderId="47" xfId="1" applyFont="1" applyFill="1" applyBorder="1" applyAlignment="1">
      <alignment horizontal="center" vertical="center"/>
    </xf>
    <xf numFmtId="41" fontId="0" fillId="5" borderId="29" xfId="1" applyFont="1" applyFill="1" applyBorder="1" applyAlignment="1">
      <alignment horizontal="center" vertical="center"/>
    </xf>
    <xf numFmtId="41" fontId="0" fillId="6" borderId="32" xfId="1" applyFont="1" applyFill="1" applyBorder="1" applyAlignment="1">
      <alignment horizontal="center" vertical="center"/>
    </xf>
    <xf numFmtId="41" fontId="0" fillId="5" borderId="47" xfId="1" applyFont="1" applyFill="1" applyBorder="1" applyAlignment="1">
      <alignment horizontal="center" vertical="center"/>
    </xf>
    <xf numFmtId="0" fontId="0" fillId="0" borderId="7" xfId="0" applyFill="1" applyBorder="1" applyAlignment="1">
      <alignment horizontal="center" vertical="center"/>
    </xf>
    <xf numFmtId="41" fontId="0" fillId="5" borderId="7" xfId="1" applyFont="1" applyFill="1" applyBorder="1" applyAlignment="1">
      <alignment horizontal="center" vertical="center"/>
    </xf>
    <xf numFmtId="41" fontId="0" fillId="6" borderId="10" xfId="1" applyFont="1" applyFill="1" applyBorder="1" applyAlignment="1">
      <alignment horizontal="center" vertical="center"/>
    </xf>
    <xf numFmtId="41" fontId="0" fillId="6" borderId="2" xfId="1" applyFont="1" applyFill="1" applyBorder="1" applyAlignment="1">
      <alignment horizontal="center" vertical="center"/>
    </xf>
    <xf numFmtId="41" fontId="0" fillId="5" borderId="54" xfId="1" applyFont="1" applyFill="1" applyBorder="1" applyAlignment="1">
      <alignment horizontal="center" vertical="center"/>
    </xf>
    <xf numFmtId="41" fontId="0" fillId="5" borderId="2" xfId="1" applyFont="1" applyFill="1" applyBorder="1" applyAlignment="1">
      <alignment horizontal="center" vertical="center"/>
    </xf>
    <xf numFmtId="41" fontId="0" fillId="5" borderId="17" xfId="1" applyFont="1" applyFill="1" applyBorder="1" applyAlignment="1">
      <alignment horizontal="center" vertical="center"/>
    </xf>
    <xf numFmtId="41" fontId="0" fillId="6" borderId="54" xfId="1" applyFont="1" applyFill="1" applyBorder="1" applyAlignment="1">
      <alignment horizontal="center" vertical="center"/>
    </xf>
    <xf numFmtId="41" fontId="0" fillId="6" borderId="7" xfId="1" applyFont="1" applyFill="1" applyBorder="1" applyAlignment="1">
      <alignment horizontal="center" vertical="center"/>
    </xf>
    <xf numFmtId="0" fontId="0" fillId="0" borderId="32" xfId="0" applyFill="1" applyBorder="1" applyAlignment="1">
      <alignment horizontal="center" vertical="center"/>
    </xf>
    <xf numFmtId="0" fontId="0" fillId="0" borderId="27" xfId="0" applyFill="1" applyBorder="1" applyAlignment="1">
      <alignment horizontal="center" vertical="center"/>
    </xf>
    <xf numFmtId="0" fontId="0" fillId="2" borderId="26" xfId="0" applyFill="1" applyBorder="1" applyAlignment="1">
      <alignment horizontal="center" vertical="center"/>
    </xf>
    <xf numFmtId="41" fontId="0" fillId="4" borderId="32" xfId="1" applyFont="1" applyFill="1" applyBorder="1" applyAlignment="1">
      <alignment horizontal="center" vertical="center"/>
    </xf>
    <xf numFmtId="41" fontId="0" fillId="4" borderId="8" xfId="1" applyFont="1" applyFill="1" applyBorder="1" applyAlignment="1">
      <alignment horizontal="center" vertical="center"/>
    </xf>
    <xf numFmtId="41" fontId="0" fillId="4" borderId="37" xfId="1" applyFont="1" applyFill="1" applyBorder="1" applyAlignment="1">
      <alignment horizontal="center" vertical="center"/>
    </xf>
    <xf numFmtId="0" fontId="0" fillId="2" borderId="9" xfId="0" applyFill="1" applyBorder="1" applyAlignment="1">
      <alignment horizontal="center" vertical="center"/>
    </xf>
    <xf numFmtId="0" fontId="0" fillId="2" borderId="8" xfId="0" applyFill="1" applyBorder="1" applyAlignment="1">
      <alignment horizontal="center" vertical="center"/>
    </xf>
    <xf numFmtId="41" fontId="0" fillId="5" borderId="7" xfId="1" applyFont="1" applyFill="1" applyBorder="1" applyAlignment="1">
      <alignment horizontal="center" vertical="center"/>
    </xf>
    <xf numFmtId="41" fontId="0" fillId="6" borderId="10" xfId="1" applyFont="1" applyFill="1" applyBorder="1" applyAlignment="1">
      <alignment horizontal="center" vertical="center"/>
    </xf>
    <xf numFmtId="41" fontId="0" fillId="6" borderId="54" xfId="1" applyFont="1" applyFill="1" applyBorder="1" applyAlignment="1">
      <alignment horizontal="center" vertical="center"/>
    </xf>
    <xf numFmtId="41" fontId="0" fillId="6" borderId="2" xfId="1" applyFont="1" applyFill="1" applyBorder="1" applyAlignment="1">
      <alignment horizontal="center" vertical="center"/>
    </xf>
    <xf numFmtId="41" fontId="0" fillId="5" borderId="2" xfId="1" applyFont="1" applyFill="1" applyBorder="1" applyAlignment="1">
      <alignment horizontal="center" vertical="center"/>
    </xf>
    <xf numFmtId="41" fontId="0" fillId="6" borderId="7" xfId="1" applyFont="1" applyFill="1" applyBorder="1" applyAlignment="1">
      <alignment horizontal="center" vertical="center"/>
    </xf>
    <xf numFmtId="41" fontId="0" fillId="5" borderId="17" xfId="1" applyFont="1" applyFill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41" fontId="0" fillId="5" borderId="54" xfId="1" applyFont="1" applyFill="1" applyBorder="1" applyAlignment="1">
      <alignment horizontal="center" vertical="center"/>
    </xf>
    <xf numFmtId="41" fontId="0" fillId="2" borderId="7" xfId="1" applyFont="1" applyFill="1" applyBorder="1" applyAlignment="1">
      <alignment horizontal="center" vertical="center"/>
    </xf>
    <xf numFmtId="41" fontId="0" fillId="5" borderId="40" xfId="1" applyFont="1" applyFill="1" applyBorder="1" applyAlignment="1">
      <alignment vertical="center"/>
    </xf>
    <xf numFmtId="41" fontId="0" fillId="5" borderId="30" xfId="1" applyFont="1" applyFill="1" applyBorder="1" applyAlignment="1">
      <alignment vertical="center"/>
    </xf>
    <xf numFmtId="41" fontId="0" fillId="5" borderId="59" xfId="1" applyFont="1" applyFill="1" applyBorder="1" applyAlignment="1">
      <alignment vertical="center"/>
    </xf>
    <xf numFmtId="41" fontId="0" fillId="5" borderId="16" xfId="1" applyFont="1" applyFill="1" applyBorder="1" applyAlignment="1">
      <alignment vertical="center"/>
    </xf>
    <xf numFmtId="41" fontId="0" fillId="5" borderId="23" xfId="1" applyFont="1" applyFill="1" applyBorder="1" applyAlignment="1">
      <alignment vertical="center"/>
    </xf>
    <xf numFmtId="41" fontId="0" fillId="5" borderId="55" xfId="1" applyFont="1" applyFill="1" applyBorder="1" applyAlignment="1">
      <alignment vertical="center"/>
    </xf>
    <xf numFmtId="41" fontId="0" fillId="5" borderId="56" xfId="1" applyFont="1" applyFill="1" applyBorder="1" applyAlignment="1">
      <alignment vertical="center"/>
    </xf>
    <xf numFmtId="41" fontId="0" fillId="5" borderId="57" xfId="1" applyFont="1" applyFill="1" applyBorder="1" applyAlignment="1">
      <alignment vertical="center"/>
    </xf>
    <xf numFmtId="41" fontId="0" fillId="6" borderId="60" xfId="1" applyFont="1" applyFill="1" applyBorder="1" applyAlignment="1">
      <alignment vertical="center"/>
    </xf>
    <xf numFmtId="41" fontId="0" fillId="6" borderId="40" xfId="1" applyFont="1" applyFill="1" applyBorder="1" applyAlignment="1">
      <alignment vertical="center"/>
    </xf>
    <xf numFmtId="41" fontId="0" fillId="6" borderId="16" xfId="1" applyFont="1" applyFill="1" applyBorder="1" applyAlignment="1">
      <alignment vertical="center"/>
    </xf>
    <xf numFmtId="41" fontId="0" fillId="6" borderId="30" xfId="1" applyFont="1" applyFill="1" applyBorder="1" applyAlignment="1">
      <alignment vertical="center"/>
    </xf>
    <xf numFmtId="41" fontId="0" fillId="6" borderId="1" xfId="1" applyFont="1" applyFill="1" applyBorder="1" applyAlignment="1">
      <alignment vertical="center"/>
    </xf>
    <xf numFmtId="41" fontId="0" fillId="6" borderId="59" xfId="1" applyFont="1" applyFill="1" applyBorder="1" applyAlignment="1">
      <alignment vertical="center"/>
    </xf>
    <xf numFmtId="41" fontId="0" fillId="6" borderId="23" xfId="1" applyFont="1" applyFill="1" applyBorder="1" applyAlignment="1">
      <alignment vertical="center"/>
    </xf>
    <xf numFmtId="41" fontId="0" fillId="6" borderId="24" xfId="1" applyFont="1" applyFill="1" applyBorder="1" applyAlignment="1">
      <alignment vertical="center"/>
    </xf>
    <xf numFmtId="41" fontId="0" fillId="6" borderId="61" xfId="1" applyFont="1" applyFill="1" applyBorder="1" applyAlignment="1">
      <alignment vertical="center"/>
    </xf>
    <xf numFmtId="41" fontId="0" fillId="6" borderId="54" xfId="1" applyFont="1" applyFill="1" applyBorder="1" applyAlignment="1">
      <alignment vertical="center"/>
    </xf>
    <xf numFmtId="41" fontId="0" fillId="6" borderId="53" xfId="1" applyFont="1" applyFill="1" applyBorder="1" applyAlignment="1">
      <alignment vertical="center"/>
    </xf>
    <xf numFmtId="41" fontId="0" fillId="6" borderId="55" xfId="1" applyFont="1" applyFill="1" applyBorder="1" applyAlignment="1">
      <alignment vertical="center"/>
    </xf>
    <xf numFmtId="41" fontId="0" fillId="6" borderId="56" xfId="1" applyFont="1" applyFill="1" applyBorder="1" applyAlignment="1">
      <alignment vertical="center"/>
    </xf>
    <xf numFmtId="41" fontId="0" fillId="6" borderId="57" xfId="1" applyFont="1" applyFill="1" applyBorder="1" applyAlignment="1">
      <alignment vertical="center"/>
    </xf>
    <xf numFmtId="41" fontId="0" fillId="4" borderId="28" xfId="1" applyFont="1" applyFill="1" applyBorder="1" applyAlignment="1">
      <alignment horizontal="center" vertical="center" wrapText="1"/>
    </xf>
    <xf numFmtId="41" fontId="0" fillId="6" borderId="17" xfId="1" applyFont="1" applyFill="1" applyBorder="1" applyAlignment="1">
      <alignment vertical="center"/>
    </xf>
    <xf numFmtId="41" fontId="0" fillId="6" borderId="2" xfId="1" applyFont="1" applyFill="1" applyBorder="1" applyAlignment="1">
      <alignment vertical="center"/>
    </xf>
    <xf numFmtId="41" fontId="0" fillId="6" borderId="18" xfId="1" applyFont="1" applyFill="1" applyBorder="1" applyAlignment="1">
      <alignment vertical="center"/>
    </xf>
    <xf numFmtId="41" fontId="0" fillId="6" borderId="21" xfId="1" applyFont="1" applyFill="1" applyBorder="1" applyAlignment="1">
      <alignment vertical="center"/>
    </xf>
    <xf numFmtId="41" fontId="0" fillId="6" borderId="4" xfId="1" applyFont="1" applyFill="1" applyBorder="1" applyAlignment="1">
      <alignment vertical="center"/>
    </xf>
    <xf numFmtId="41" fontId="0" fillId="6" borderId="22" xfId="1" applyFont="1" applyFill="1" applyBorder="1" applyAlignment="1">
      <alignment vertical="center"/>
    </xf>
    <xf numFmtId="41" fontId="0" fillId="0" borderId="26" xfId="1" applyFont="1" applyFill="1" applyBorder="1" applyAlignment="1">
      <alignment horizontal="center" vertical="center"/>
    </xf>
    <xf numFmtId="41" fontId="0" fillId="0" borderId="5" xfId="1" applyFont="1" applyFill="1" applyBorder="1" applyAlignment="1">
      <alignment horizontal="center" vertical="center"/>
    </xf>
    <xf numFmtId="41" fontId="4" fillId="6" borderId="2" xfId="1" applyFont="1" applyFill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0" fillId="0" borderId="29" xfId="0" applyFill="1" applyBorder="1" applyAlignment="1">
      <alignment horizontal="center" vertical="center"/>
    </xf>
    <xf numFmtId="0" fontId="0" fillId="0" borderId="19" xfId="0" applyFill="1" applyBorder="1" applyAlignment="1">
      <alignment horizontal="center" vertical="center"/>
    </xf>
    <xf numFmtId="0" fontId="0" fillId="0" borderId="35" xfId="0" applyFill="1" applyBorder="1" applyAlignment="1">
      <alignment horizontal="center" vertical="center"/>
    </xf>
    <xf numFmtId="0" fontId="0" fillId="0" borderId="17" xfId="0" applyFill="1" applyBorder="1" applyAlignment="1">
      <alignment horizontal="center" vertical="center"/>
    </xf>
    <xf numFmtId="41" fontId="0" fillId="0" borderId="17" xfId="1" applyFont="1" applyFill="1" applyBorder="1" applyAlignment="1">
      <alignment horizontal="center" vertical="center"/>
    </xf>
    <xf numFmtId="41" fontId="0" fillId="0" borderId="19" xfId="1" applyFont="1" applyFill="1" applyBorder="1" applyAlignment="1">
      <alignment horizontal="center" vertical="center"/>
    </xf>
    <xf numFmtId="41" fontId="0" fillId="0" borderId="21" xfId="1" applyFont="1" applyFill="1" applyBorder="1" applyAlignment="1">
      <alignment horizontal="center" vertical="center"/>
    </xf>
    <xf numFmtId="41" fontId="0" fillId="2" borderId="17" xfId="1" applyFont="1" applyFill="1" applyBorder="1" applyAlignment="1">
      <alignment horizontal="center" vertical="center"/>
    </xf>
    <xf numFmtId="41" fontId="0" fillId="2" borderId="19" xfId="1" applyFont="1" applyFill="1" applyBorder="1" applyAlignment="1">
      <alignment horizontal="center" vertical="center"/>
    </xf>
    <xf numFmtId="41" fontId="0" fillId="2" borderId="21" xfId="1" applyFont="1" applyFill="1" applyBorder="1" applyAlignment="1">
      <alignment horizontal="center" vertical="center"/>
    </xf>
    <xf numFmtId="41" fontId="0" fillId="0" borderId="35" xfId="1" applyFont="1" applyFill="1" applyBorder="1" applyAlignment="1">
      <alignment horizontal="center" vertical="center"/>
    </xf>
    <xf numFmtId="41" fontId="0" fillId="0" borderId="29" xfId="1" applyFont="1" applyFill="1" applyBorder="1" applyAlignment="1">
      <alignment horizontal="center" vertical="center"/>
    </xf>
    <xf numFmtId="0" fontId="0" fillId="8" borderId="51" xfId="0" applyFill="1" applyBorder="1" applyAlignment="1">
      <alignment horizontal="center" vertical="center"/>
    </xf>
    <xf numFmtId="0" fontId="0" fillId="8" borderId="52" xfId="0" applyFill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41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45" xfId="0" applyBorder="1" applyAlignment="1">
      <alignment horizontal="center" vertical="center"/>
    </xf>
    <xf numFmtId="0" fontId="0" fillId="0" borderId="37" xfId="0" applyBorder="1" applyAlignment="1">
      <alignment horizontal="center" vertical="center"/>
    </xf>
    <xf numFmtId="0" fontId="0" fillId="0" borderId="46" xfId="0" applyBorder="1" applyAlignment="1">
      <alignment horizontal="center" vertical="center"/>
    </xf>
    <xf numFmtId="0" fontId="0" fillId="3" borderId="50" xfId="0" applyFill="1" applyBorder="1" applyAlignment="1">
      <alignment horizontal="center" vertical="center"/>
    </xf>
    <xf numFmtId="0" fontId="0" fillId="3" borderId="51" xfId="0" applyFill="1" applyBorder="1" applyAlignment="1">
      <alignment horizontal="center" vertical="center"/>
    </xf>
    <xf numFmtId="0" fontId="0" fillId="3" borderId="52" xfId="0" applyFill="1" applyBorder="1" applyAlignment="1">
      <alignment horizontal="center" vertical="center"/>
    </xf>
    <xf numFmtId="41" fontId="0" fillId="5" borderId="13" xfId="1" applyFont="1" applyFill="1" applyBorder="1" applyAlignment="1">
      <alignment horizontal="center" vertical="center" wrapText="1"/>
    </xf>
    <xf numFmtId="41" fontId="0" fillId="5" borderId="14" xfId="1" applyFont="1" applyFill="1" applyBorder="1" applyAlignment="1">
      <alignment horizontal="center" vertical="center" wrapText="1"/>
    </xf>
    <xf numFmtId="41" fontId="0" fillId="5" borderId="52" xfId="1" applyFont="1" applyFill="1" applyBorder="1" applyAlignment="1">
      <alignment horizontal="center" vertical="center" wrapText="1"/>
    </xf>
    <xf numFmtId="41" fontId="0" fillId="6" borderId="13" xfId="1" applyFont="1" applyFill="1" applyBorder="1" applyAlignment="1">
      <alignment horizontal="center" vertical="center" wrapText="1"/>
    </xf>
    <xf numFmtId="41" fontId="0" fillId="6" borderId="14" xfId="1" applyFont="1" applyFill="1" applyBorder="1" applyAlignment="1">
      <alignment horizontal="center" vertical="center" wrapText="1"/>
    </xf>
    <xf numFmtId="41" fontId="0" fillId="6" borderId="52" xfId="1" applyFont="1" applyFill="1" applyBorder="1" applyAlignment="1">
      <alignment horizontal="center" vertical="center" wrapText="1"/>
    </xf>
    <xf numFmtId="41" fontId="0" fillId="2" borderId="29" xfId="1" applyFont="1" applyFill="1" applyBorder="1" applyAlignment="1">
      <alignment horizontal="center" vertical="center"/>
    </xf>
    <xf numFmtId="41" fontId="0" fillId="4" borderId="31" xfId="1" applyFont="1" applyFill="1" applyBorder="1" applyAlignment="1">
      <alignment horizontal="center" vertical="center"/>
    </xf>
    <xf numFmtId="41" fontId="0" fillId="4" borderId="3" xfId="1" applyFont="1" applyFill="1" applyBorder="1" applyAlignment="1">
      <alignment horizontal="center" vertical="center"/>
    </xf>
    <xf numFmtId="41" fontId="0" fillId="4" borderId="36" xfId="1" applyFont="1" applyFill="1" applyBorder="1" applyAlignment="1">
      <alignment horizontal="center" vertical="center"/>
    </xf>
    <xf numFmtId="41" fontId="0" fillId="4" borderId="33" xfId="1" applyFont="1" applyFill="1" applyBorder="1" applyAlignment="1">
      <alignment horizontal="center" vertical="center"/>
    </xf>
    <xf numFmtId="41" fontId="0" fillId="4" borderId="20" xfId="1" applyFont="1" applyFill="1" applyBorder="1" applyAlignment="1">
      <alignment horizontal="center" vertical="center"/>
    </xf>
    <xf numFmtId="41" fontId="0" fillId="4" borderId="38" xfId="1" applyFont="1" applyFill="1" applyBorder="1" applyAlignment="1">
      <alignment horizontal="center" vertical="center"/>
    </xf>
    <xf numFmtId="0" fontId="3" fillId="0" borderId="0" xfId="0" applyFont="1" applyBorder="1" applyAlignment="1">
      <alignment horizontal="center" vertical="center"/>
    </xf>
    <xf numFmtId="0" fontId="3" fillId="0" borderId="58" xfId="0" applyFont="1" applyBorder="1" applyAlignment="1">
      <alignment horizontal="center" vertical="center"/>
    </xf>
    <xf numFmtId="41" fontId="0" fillId="4" borderId="29" xfId="1" applyFont="1" applyFill="1" applyBorder="1" applyAlignment="1">
      <alignment horizontal="center" vertical="center"/>
    </xf>
    <xf numFmtId="41" fontId="0" fillId="4" borderId="19" xfId="1" applyFont="1" applyFill="1" applyBorder="1" applyAlignment="1">
      <alignment horizontal="center" vertical="center"/>
    </xf>
    <xf numFmtId="41" fontId="0" fillId="4" borderId="35" xfId="1" applyFont="1" applyFill="1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39" xfId="0" applyBorder="1" applyAlignment="1">
      <alignment horizontal="center" vertical="center"/>
    </xf>
    <xf numFmtId="0" fontId="0" fillId="0" borderId="47" xfId="0" applyBorder="1" applyAlignment="1">
      <alignment horizontal="center" vertical="center"/>
    </xf>
    <xf numFmtId="0" fontId="0" fillId="0" borderId="48" xfId="0" applyBorder="1" applyAlignment="1">
      <alignment horizontal="center" vertical="center"/>
    </xf>
    <xf numFmtId="0" fontId="0" fillId="0" borderId="49" xfId="0" applyBorder="1" applyAlignment="1">
      <alignment horizontal="center" vertical="center"/>
    </xf>
    <xf numFmtId="0" fontId="0" fillId="0" borderId="17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35" xfId="0" applyBorder="1" applyAlignment="1">
      <alignment horizontal="center" vertical="center"/>
    </xf>
    <xf numFmtId="0" fontId="0" fillId="0" borderId="29" xfId="0" applyBorder="1" applyAlignment="1">
      <alignment horizontal="center" vertical="center"/>
    </xf>
    <xf numFmtId="41" fontId="0" fillId="2" borderId="35" xfId="1" applyFont="1" applyFill="1" applyBorder="1" applyAlignment="1">
      <alignment horizontal="center" vertical="center"/>
    </xf>
    <xf numFmtId="41" fontId="0" fillId="4" borderId="34" xfId="1" applyFont="1" applyFill="1" applyBorder="1" applyAlignment="1">
      <alignment horizontal="center" vertical="center"/>
    </xf>
    <xf numFmtId="41" fontId="0" fillId="4" borderId="11" xfId="1" applyFont="1" applyFill="1" applyBorder="1" applyAlignment="1">
      <alignment horizontal="center" vertical="center"/>
    </xf>
    <xf numFmtId="41" fontId="0" fillId="4" borderId="39" xfId="1" applyFont="1" applyFill="1" applyBorder="1" applyAlignment="1">
      <alignment horizontal="center" vertical="center"/>
    </xf>
    <xf numFmtId="41" fontId="0" fillId="4" borderId="10" xfId="1" applyFont="1" applyFill="1" applyBorder="1" applyAlignment="1">
      <alignment horizontal="center" vertical="center"/>
    </xf>
    <xf numFmtId="41" fontId="0" fillId="4" borderId="12" xfId="1" applyFont="1" applyFill="1" applyBorder="1" applyAlignment="1">
      <alignment horizontal="center" vertical="center"/>
    </xf>
    <xf numFmtId="41" fontId="0" fillId="4" borderId="2" xfId="1" applyFont="1" applyFill="1" applyBorder="1" applyAlignment="1">
      <alignment horizontal="center" vertical="center"/>
    </xf>
    <xf numFmtId="41" fontId="0" fillId="4" borderId="4" xfId="1" applyFont="1" applyFill="1" applyBorder="1" applyAlignment="1">
      <alignment horizontal="center" vertical="center"/>
    </xf>
    <xf numFmtId="41" fontId="0" fillId="4" borderId="18" xfId="1" applyFont="1" applyFill="1" applyBorder="1" applyAlignment="1">
      <alignment horizontal="center" vertical="center"/>
    </xf>
    <xf numFmtId="41" fontId="0" fillId="4" borderId="22" xfId="1" applyFont="1" applyFill="1" applyBorder="1" applyAlignment="1">
      <alignment horizontal="center" vertical="center"/>
    </xf>
    <xf numFmtId="41" fontId="0" fillId="4" borderId="32" xfId="1" applyFont="1" applyFill="1" applyBorder="1" applyAlignment="1">
      <alignment horizontal="center" vertical="center"/>
    </xf>
    <xf numFmtId="41" fontId="0" fillId="4" borderId="8" xfId="1" applyFont="1" applyFill="1" applyBorder="1" applyAlignment="1">
      <alignment horizontal="center" vertical="center"/>
    </xf>
    <xf numFmtId="41" fontId="0" fillId="4" borderId="37" xfId="1" applyFont="1" applyFill="1" applyBorder="1" applyAlignment="1">
      <alignment horizontal="center" vertical="center"/>
    </xf>
    <xf numFmtId="41" fontId="0" fillId="4" borderId="14" xfId="1" applyFont="1" applyFill="1" applyBorder="1" applyAlignment="1">
      <alignment horizontal="center" vertical="center"/>
    </xf>
    <xf numFmtId="41" fontId="0" fillId="4" borderId="15" xfId="1" applyFont="1" applyFill="1" applyBorder="1" applyAlignment="1">
      <alignment horizontal="center" vertical="center"/>
    </xf>
    <xf numFmtId="41" fontId="0" fillId="4" borderId="13" xfId="1" applyFont="1" applyFill="1" applyBorder="1" applyAlignment="1">
      <alignment horizontal="center" vertical="center"/>
    </xf>
    <xf numFmtId="0" fontId="0" fillId="7" borderId="43" xfId="0" applyFill="1" applyBorder="1" applyAlignment="1">
      <alignment horizontal="center" vertical="center" wrapText="1"/>
    </xf>
    <xf numFmtId="0" fontId="0" fillId="7" borderId="44" xfId="0" applyFill="1" applyBorder="1" applyAlignment="1">
      <alignment horizontal="center" vertical="center" wrapText="1"/>
    </xf>
    <xf numFmtId="0" fontId="0" fillId="0" borderId="11" xfId="0" applyFill="1" applyBorder="1" applyAlignment="1">
      <alignment horizontal="center" vertical="center"/>
    </xf>
    <xf numFmtId="0" fontId="0" fillId="0" borderId="39" xfId="0" applyFill="1" applyBorder="1" applyAlignment="1">
      <alignment horizontal="center" vertical="center"/>
    </xf>
  </cellXfs>
  <cellStyles count="2">
    <cellStyle name="쉼표 [0]" xfId="1" builtinId="6"/>
    <cellStyle name="표준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E16D641-D896-45FE-B316-13E38F03632D}">
  <sheetPr>
    <pageSetUpPr fitToPage="1"/>
  </sheetPr>
  <dimension ref="A1:J68"/>
  <sheetViews>
    <sheetView tabSelected="1" view="pageBreakPreview" zoomScale="85" zoomScaleNormal="100" zoomScaleSheetLayoutView="85" workbookViewId="0">
      <pane xSplit="1" ySplit="5" topLeftCell="B6" activePane="bottomRight" state="frozen"/>
      <selection pane="topRight" activeCell="B1" sqref="B1"/>
      <selection pane="bottomLeft" activeCell="A6" sqref="A6"/>
      <selection pane="bottomRight" activeCell="O9" sqref="O9"/>
    </sheetView>
  </sheetViews>
  <sheetFormatPr defaultRowHeight="16.5" x14ac:dyDescent="0.3"/>
  <cols>
    <col min="4" max="4" width="11.25" customWidth="1"/>
    <col min="5" max="5" width="10.5" customWidth="1"/>
    <col min="8" max="8" width="12" customWidth="1"/>
    <col min="9" max="9" width="10.75" customWidth="1"/>
  </cols>
  <sheetData>
    <row r="1" spans="1:10" x14ac:dyDescent="0.3">
      <c r="A1" s="162" t="s">
        <v>43</v>
      </c>
      <c r="B1" s="162"/>
      <c r="C1" s="162"/>
      <c r="D1" s="162"/>
      <c r="E1" s="162"/>
      <c r="F1" s="162"/>
      <c r="G1" s="162"/>
      <c r="H1" s="162"/>
      <c r="I1" s="162"/>
      <c r="J1" s="162"/>
    </row>
    <row r="2" spans="1:10" ht="17.25" thickBot="1" x14ac:dyDescent="0.35">
      <c r="A2" s="162"/>
      <c r="B2" s="162"/>
      <c r="C2" s="162"/>
      <c r="D2" s="162"/>
      <c r="E2" s="162"/>
      <c r="F2" s="162"/>
      <c r="G2" s="162"/>
      <c r="H2" s="162"/>
      <c r="I2" s="162"/>
      <c r="J2" s="162"/>
    </row>
    <row r="3" spans="1:10" ht="17.25" thickBot="1" x14ac:dyDescent="0.35">
      <c r="A3" s="177"/>
      <c r="B3" s="178"/>
      <c r="C3" s="183" t="s">
        <v>37</v>
      </c>
      <c r="D3" s="184"/>
      <c r="E3" s="184"/>
      <c r="F3" s="184"/>
      <c r="G3" s="184"/>
      <c r="H3" s="184"/>
      <c r="I3" s="184"/>
      <c r="J3" s="185"/>
    </row>
    <row r="4" spans="1:10" ht="31.5" customHeight="1" thickBot="1" x14ac:dyDescent="0.35">
      <c r="A4" s="179"/>
      <c r="B4" s="180"/>
      <c r="C4" s="186" t="s">
        <v>24</v>
      </c>
      <c r="D4" s="187"/>
      <c r="E4" s="187"/>
      <c r="F4" s="188"/>
      <c r="G4" s="189" t="s">
        <v>74</v>
      </c>
      <c r="H4" s="190"/>
      <c r="I4" s="190"/>
      <c r="J4" s="191"/>
    </row>
    <row r="5" spans="1:10" ht="33.75" thickBot="1" x14ac:dyDescent="0.35">
      <c r="A5" s="181"/>
      <c r="B5" s="182"/>
      <c r="C5" s="7" t="s">
        <v>25</v>
      </c>
      <c r="D5" s="8" t="s">
        <v>75</v>
      </c>
      <c r="E5" s="15" t="s">
        <v>34</v>
      </c>
      <c r="F5" s="17" t="s">
        <v>35</v>
      </c>
      <c r="G5" s="16" t="s">
        <v>25</v>
      </c>
      <c r="H5" s="9" t="s">
        <v>75</v>
      </c>
      <c r="I5" s="18" t="s">
        <v>34</v>
      </c>
      <c r="J5" s="19" t="s">
        <v>35</v>
      </c>
    </row>
    <row r="6" spans="1:10" x14ac:dyDescent="0.3">
      <c r="A6" s="192" t="s">
        <v>2</v>
      </c>
      <c r="B6" s="159" t="s">
        <v>73</v>
      </c>
      <c r="C6" s="22">
        <v>0</v>
      </c>
      <c r="D6" s="23">
        <v>0</v>
      </c>
      <c r="E6" s="24">
        <v>0</v>
      </c>
      <c r="F6" s="135">
        <f t="shared" ref="F6:F37" si="0">SUM(C6:E6)</f>
        <v>0</v>
      </c>
      <c r="G6" s="139">
        <v>161</v>
      </c>
      <c r="H6" s="141">
        <v>0</v>
      </c>
      <c r="I6" s="143">
        <v>7</v>
      </c>
      <c r="J6" s="149">
        <f t="shared" ref="J6:J47" si="1">SUM(G6:I6)</f>
        <v>168</v>
      </c>
    </row>
    <row r="7" spans="1:10" x14ac:dyDescent="0.3">
      <c r="A7" s="171"/>
      <c r="B7" s="6" t="s">
        <v>40</v>
      </c>
      <c r="C7" s="30">
        <v>33</v>
      </c>
      <c r="D7" s="31">
        <v>0</v>
      </c>
      <c r="E7" s="32">
        <v>0</v>
      </c>
      <c r="F7" s="136">
        <f t="shared" si="0"/>
        <v>33</v>
      </c>
      <c r="G7" s="140">
        <v>184</v>
      </c>
      <c r="H7" s="142">
        <v>0</v>
      </c>
      <c r="I7" s="138">
        <v>0</v>
      </c>
      <c r="J7" s="150">
        <f t="shared" si="1"/>
        <v>184</v>
      </c>
    </row>
    <row r="8" spans="1:10" x14ac:dyDescent="0.3">
      <c r="A8" s="171"/>
      <c r="B8" s="6" t="s">
        <v>41</v>
      </c>
      <c r="C8" s="30">
        <v>30</v>
      </c>
      <c r="D8" s="31">
        <v>0</v>
      </c>
      <c r="E8" s="32">
        <v>13</v>
      </c>
      <c r="F8" s="136">
        <f t="shared" si="0"/>
        <v>43</v>
      </c>
      <c r="G8" s="140">
        <v>120</v>
      </c>
      <c r="H8" s="142">
        <v>50</v>
      </c>
      <c r="I8" s="138">
        <v>0</v>
      </c>
      <c r="J8" s="150">
        <f t="shared" si="1"/>
        <v>170</v>
      </c>
    </row>
    <row r="9" spans="1:10" x14ac:dyDescent="0.3">
      <c r="A9" s="171"/>
      <c r="B9" s="6" t="s">
        <v>42</v>
      </c>
      <c r="C9" s="30">
        <v>9</v>
      </c>
      <c r="D9" s="31">
        <v>219</v>
      </c>
      <c r="E9" s="32">
        <v>0</v>
      </c>
      <c r="F9" s="136">
        <f t="shared" si="0"/>
        <v>228</v>
      </c>
      <c r="G9" s="140">
        <v>120</v>
      </c>
      <c r="H9" s="142">
        <v>213</v>
      </c>
      <c r="I9" s="138">
        <v>0</v>
      </c>
      <c r="J9" s="150">
        <f t="shared" si="1"/>
        <v>333</v>
      </c>
    </row>
    <row r="10" spans="1:10" ht="17.25" thickBot="1" x14ac:dyDescent="0.35">
      <c r="A10" s="172"/>
      <c r="B10" s="6" t="s">
        <v>32</v>
      </c>
      <c r="C10" s="38">
        <v>0</v>
      </c>
      <c r="D10" s="39">
        <v>0</v>
      </c>
      <c r="E10" s="40">
        <v>0</v>
      </c>
      <c r="F10" s="137">
        <f t="shared" si="0"/>
        <v>0</v>
      </c>
      <c r="G10" s="153">
        <v>153</v>
      </c>
      <c r="H10" s="154">
        <v>10</v>
      </c>
      <c r="I10" s="155">
        <v>0</v>
      </c>
      <c r="J10" s="151">
        <f t="shared" si="1"/>
        <v>163</v>
      </c>
    </row>
    <row r="11" spans="1:10" x14ac:dyDescent="0.3">
      <c r="A11" s="170" t="s">
        <v>3</v>
      </c>
      <c r="B11" s="160" t="s">
        <v>29</v>
      </c>
      <c r="C11" s="22">
        <v>0</v>
      </c>
      <c r="D11" s="23">
        <v>0</v>
      </c>
      <c r="E11" s="24">
        <v>0</v>
      </c>
      <c r="F11" s="135">
        <f t="shared" si="0"/>
        <v>0</v>
      </c>
      <c r="G11" s="139">
        <v>59</v>
      </c>
      <c r="H11" s="141">
        <v>5</v>
      </c>
      <c r="I11" s="143">
        <v>0</v>
      </c>
      <c r="J11" s="149">
        <f t="shared" si="1"/>
        <v>64</v>
      </c>
    </row>
    <row r="12" spans="1:10" x14ac:dyDescent="0.3">
      <c r="A12" s="171"/>
      <c r="B12" s="6" t="s">
        <v>44</v>
      </c>
      <c r="C12" s="30">
        <v>39</v>
      </c>
      <c r="D12" s="31">
        <v>170</v>
      </c>
      <c r="E12" s="32">
        <v>0</v>
      </c>
      <c r="F12" s="136">
        <f t="shared" si="0"/>
        <v>209</v>
      </c>
      <c r="G12" s="140">
        <v>132</v>
      </c>
      <c r="H12" s="142">
        <v>259</v>
      </c>
      <c r="I12" s="138">
        <v>0</v>
      </c>
      <c r="J12" s="150">
        <f t="shared" si="1"/>
        <v>391</v>
      </c>
    </row>
    <row r="13" spans="1:10" x14ac:dyDescent="0.3">
      <c r="A13" s="171"/>
      <c r="B13" s="6" t="s">
        <v>45</v>
      </c>
      <c r="C13" s="30">
        <v>36</v>
      </c>
      <c r="D13" s="31">
        <v>0</v>
      </c>
      <c r="E13" s="32">
        <v>0</v>
      </c>
      <c r="F13" s="136">
        <f t="shared" si="0"/>
        <v>36</v>
      </c>
      <c r="G13" s="140">
        <v>74</v>
      </c>
      <c r="H13" s="142">
        <v>11</v>
      </c>
      <c r="I13" s="138">
        <v>0</v>
      </c>
      <c r="J13" s="150">
        <f t="shared" si="1"/>
        <v>85</v>
      </c>
    </row>
    <row r="14" spans="1:10" x14ac:dyDescent="0.3">
      <c r="A14" s="171"/>
      <c r="B14" s="6" t="s">
        <v>46</v>
      </c>
      <c r="C14" s="30">
        <v>19</v>
      </c>
      <c r="D14" s="31">
        <v>8</v>
      </c>
      <c r="E14" s="32">
        <v>0</v>
      </c>
      <c r="F14" s="136">
        <f t="shared" si="0"/>
        <v>27</v>
      </c>
      <c r="G14" s="140">
        <v>139</v>
      </c>
      <c r="H14" s="142">
        <v>86</v>
      </c>
      <c r="I14" s="138">
        <v>1</v>
      </c>
      <c r="J14" s="150">
        <f t="shared" si="1"/>
        <v>226</v>
      </c>
    </row>
    <row r="15" spans="1:10" ht="17.25" thickBot="1" x14ac:dyDescent="0.35">
      <c r="A15" s="172"/>
      <c r="B15" s="6" t="s">
        <v>33</v>
      </c>
      <c r="C15" s="38">
        <v>16</v>
      </c>
      <c r="D15" s="39">
        <v>0</v>
      </c>
      <c r="E15" s="40">
        <v>1</v>
      </c>
      <c r="F15" s="137">
        <f t="shared" si="0"/>
        <v>17</v>
      </c>
      <c r="G15" s="144">
        <v>82</v>
      </c>
      <c r="H15" s="145">
        <v>7</v>
      </c>
      <c r="I15" s="146">
        <v>0</v>
      </c>
      <c r="J15" s="151">
        <f t="shared" si="1"/>
        <v>89</v>
      </c>
    </row>
    <row r="16" spans="1:10" x14ac:dyDescent="0.3">
      <c r="A16" s="167" t="s">
        <v>4</v>
      </c>
      <c r="B16" s="6" t="s">
        <v>29</v>
      </c>
      <c r="C16" s="130"/>
      <c r="D16" s="131">
        <v>0</v>
      </c>
      <c r="E16" s="132">
        <v>0</v>
      </c>
      <c r="F16" s="135">
        <f t="shared" si="0"/>
        <v>0</v>
      </c>
      <c r="G16" s="156">
        <v>40</v>
      </c>
      <c r="H16" s="157">
        <v>0</v>
      </c>
      <c r="I16" s="158">
        <v>0</v>
      </c>
      <c r="J16" s="148">
        <f t="shared" si="1"/>
        <v>40</v>
      </c>
    </row>
    <row r="17" spans="1:10" x14ac:dyDescent="0.3">
      <c r="A17" s="168"/>
      <c r="B17" s="6" t="s">
        <v>44</v>
      </c>
      <c r="C17" s="133">
        <v>45</v>
      </c>
      <c r="D17" s="31">
        <v>0</v>
      </c>
      <c r="E17" s="31">
        <v>0</v>
      </c>
      <c r="F17" s="136">
        <f t="shared" si="0"/>
        <v>45</v>
      </c>
      <c r="G17" s="140">
        <v>120</v>
      </c>
      <c r="H17" s="142">
        <v>7</v>
      </c>
      <c r="I17" s="138">
        <v>1</v>
      </c>
      <c r="J17" s="150">
        <f t="shared" si="1"/>
        <v>128</v>
      </c>
    </row>
    <row r="18" spans="1:10" x14ac:dyDescent="0.3">
      <c r="A18" s="168"/>
      <c r="B18" s="6" t="s">
        <v>45</v>
      </c>
      <c r="C18" s="133">
        <v>43</v>
      </c>
      <c r="D18" s="31">
        <v>20</v>
      </c>
      <c r="E18" s="32">
        <v>0</v>
      </c>
      <c r="F18" s="136">
        <f t="shared" si="0"/>
        <v>63</v>
      </c>
      <c r="G18" s="140">
        <v>100</v>
      </c>
      <c r="H18" s="142">
        <v>55</v>
      </c>
      <c r="I18" s="138">
        <v>0</v>
      </c>
      <c r="J18" s="150">
        <f t="shared" si="1"/>
        <v>155</v>
      </c>
    </row>
    <row r="19" spans="1:10" x14ac:dyDescent="0.3">
      <c r="A19" s="168"/>
      <c r="B19" s="129" t="s">
        <v>47</v>
      </c>
      <c r="C19" s="133">
        <v>29</v>
      </c>
      <c r="D19" s="31">
        <v>7</v>
      </c>
      <c r="E19" s="32">
        <v>0</v>
      </c>
      <c r="F19" s="136">
        <f t="shared" si="0"/>
        <v>36</v>
      </c>
      <c r="G19" s="140">
        <v>119</v>
      </c>
      <c r="H19" s="142">
        <v>24</v>
      </c>
      <c r="I19" s="138">
        <v>0</v>
      </c>
      <c r="J19" s="150">
        <f t="shared" si="1"/>
        <v>143</v>
      </c>
    </row>
    <row r="20" spans="1:10" x14ac:dyDescent="0.3">
      <c r="A20" s="168"/>
      <c r="B20" s="129" t="s">
        <v>48</v>
      </c>
      <c r="C20" s="133">
        <v>32</v>
      </c>
      <c r="D20" s="31">
        <v>1</v>
      </c>
      <c r="E20" s="32">
        <v>0</v>
      </c>
      <c r="F20" s="136">
        <f t="shared" si="0"/>
        <v>33</v>
      </c>
      <c r="G20" s="140">
        <v>76</v>
      </c>
      <c r="H20" s="142">
        <v>136</v>
      </c>
      <c r="I20" s="138">
        <v>0</v>
      </c>
      <c r="J20" s="150">
        <f t="shared" si="1"/>
        <v>212</v>
      </c>
    </row>
    <row r="21" spans="1:10" ht="17.25" thickBot="1" x14ac:dyDescent="0.35">
      <c r="A21" s="173"/>
      <c r="B21" s="2">
        <v>31</v>
      </c>
      <c r="C21" s="134">
        <v>26</v>
      </c>
      <c r="D21" s="40">
        <v>0</v>
      </c>
      <c r="E21" s="40">
        <v>3</v>
      </c>
      <c r="F21" s="137">
        <f t="shared" si="0"/>
        <v>29</v>
      </c>
      <c r="G21" s="153">
        <v>0</v>
      </c>
      <c r="H21" s="154">
        <v>0</v>
      </c>
      <c r="I21" s="155">
        <v>0</v>
      </c>
      <c r="J21" s="147">
        <f t="shared" si="1"/>
        <v>0</v>
      </c>
    </row>
    <row r="22" spans="1:10" x14ac:dyDescent="0.3">
      <c r="A22" s="174" t="s">
        <v>5</v>
      </c>
      <c r="B22" s="5" t="s">
        <v>49</v>
      </c>
      <c r="C22" s="22"/>
      <c r="D22" s="23">
        <v>0</v>
      </c>
      <c r="E22" s="24">
        <v>0</v>
      </c>
      <c r="F22" s="135">
        <f t="shared" si="0"/>
        <v>0</v>
      </c>
      <c r="G22" s="139">
        <v>93</v>
      </c>
      <c r="H22" s="141">
        <v>449</v>
      </c>
      <c r="I22" s="143">
        <v>0</v>
      </c>
      <c r="J22" s="149">
        <f t="shared" si="1"/>
        <v>542</v>
      </c>
    </row>
    <row r="23" spans="1:10" x14ac:dyDescent="0.3">
      <c r="A23" s="168"/>
      <c r="B23" s="6" t="s">
        <v>50</v>
      </c>
      <c r="C23" s="30">
        <v>61</v>
      </c>
      <c r="D23" s="31">
        <v>11</v>
      </c>
      <c r="E23" s="32">
        <v>0</v>
      </c>
      <c r="F23" s="136">
        <f t="shared" si="0"/>
        <v>72</v>
      </c>
      <c r="G23" s="140">
        <v>174</v>
      </c>
      <c r="H23" s="142">
        <v>140</v>
      </c>
      <c r="I23" s="138">
        <v>0</v>
      </c>
      <c r="J23" s="150">
        <f t="shared" si="1"/>
        <v>314</v>
      </c>
    </row>
    <row r="24" spans="1:10" x14ac:dyDescent="0.3">
      <c r="A24" s="168"/>
      <c r="B24" s="6" t="s">
        <v>51</v>
      </c>
      <c r="C24" s="30">
        <v>30</v>
      </c>
      <c r="D24" s="31">
        <v>1</v>
      </c>
      <c r="E24" s="32">
        <v>0</v>
      </c>
      <c r="F24" s="136">
        <f t="shared" si="0"/>
        <v>31</v>
      </c>
      <c r="G24" s="140">
        <v>150</v>
      </c>
      <c r="H24" s="142">
        <v>19</v>
      </c>
      <c r="I24" s="138">
        <v>0</v>
      </c>
      <c r="J24" s="150">
        <f t="shared" si="1"/>
        <v>169</v>
      </c>
    </row>
    <row r="25" spans="1:10" x14ac:dyDescent="0.3">
      <c r="A25" s="168"/>
      <c r="B25" s="6" t="s">
        <v>52</v>
      </c>
      <c r="C25" s="30">
        <v>35</v>
      </c>
      <c r="D25" s="31">
        <v>0</v>
      </c>
      <c r="E25" s="32">
        <v>0</v>
      </c>
      <c r="F25" s="136">
        <f t="shared" si="0"/>
        <v>35</v>
      </c>
      <c r="G25" s="140">
        <v>113</v>
      </c>
      <c r="H25" s="142">
        <v>42</v>
      </c>
      <c r="I25" s="138">
        <v>0</v>
      </c>
      <c r="J25" s="150">
        <f t="shared" si="1"/>
        <v>155</v>
      </c>
    </row>
    <row r="26" spans="1:10" ht="17.25" thickBot="1" x14ac:dyDescent="0.35">
      <c r="A26" s="169"/>
      <c r="B26" s="6" t="s">
        <v>53</v>
      </c>
      <c r="C26" s="38">
        <v>17</v>
      </c>
      <c r="D26" s="39">
        <v>47</v>
      </c>
      <c r="E26" s="40">
        <v>0</v>
      </c>
      <c r="F26" s="137">
        <f t="shared" si="0"/>
        <v>64</v>
      </c>
      <c r="G26" s="144">
        <v>39</v>
      </c>
      <c r="H26" s="145">
        <v>4</v>
      </c>
      <c r="I26" s="146">
        <v>0</v>
      </c>
      <c r="J26" s="151">
        <f t="shared" si="1"/>
        <v>43</v>
      </c>
    </row>
    <row r="27" spans="1:10" x14ac:dyDescent="0.3">
      <c r="A27" s="167" t="s">
        <v>6</v>
      </c>
      <c r="B27" s="6" t="s">
        <v>38</v>
      </c>
      <c r="C27" s="22"/>
      <c r="D27" s="23">
        <v>0</v>
      </c>
      <c r="E27" s="24">
        <v>0</v>
      </c>
      <c r="F27" s="135">
        <f t="shared" si="0"/>
        <v>0</v>
      </c>
      <c r="G27" s="156">
        <v>77</v>
      </c>
      <c r="H27" s="157">
        <v>45</v>
      </c>
      <c r="I27" s="158">
        <v>0</v>
      </c>
      <c r="J27" s="148">
        <f t="shared" si="1"/>
        <v>122</v>
      </c>
    </row>
    <row r="28" spans="1:10" x14ac:dyDescent="0.3">
      <c r="A28" s="168"/>
      <c r="B28" s="6" t="s">
        <v>54</v>
      </c>
      <c r="C28" s="30">
        <v>20</v>
      </c>
      <c r="D28" s="31">
        <v>2</v>
      </c>
      <c r="E28" s="32">
        <v>0</v>
      </c>
      <c r="F28" s="136">
        <f t="shared" si="0"/>
        <v>22</v>
      </c>
      <c r="G28" s="140">
        <v>58</v>
      </c>
      <c r="H28" s="142">
        <v>2</v>
      </c>
      <c r="I28" s="138">
        <v>0</v>
      </c>
      <c r="J28" s="150">
        <f t="shared" si="1"/>
        <v>60</v>
      </c>
    </row>
    <row r="29" spans="1:10" x14ac:dyDescent="0.3">
      <c r="A29" s="168"/>
      <c r="B29" s="6" t="s">
        <v>55</v>
      </c>
      <c r="C29" s="30">
        <v>30</v>
      </c>
      <c r="D29" s="31">
        <v>0</v>
      </c>
      <c r="E29" s="32">
        <v>0</v>
      </c>
      <c r="F29" s="136">
        <f t="shared" si="0"/>
        <v>30</v>
      </c>
      <c r="G29" s="140">
        <v>198</v>
      </c>
      <c r="H29" s="142">
        <v>0</v>
      </c>
      <c r="I29" s="138">
        <v>1</v>
      </c>
      <c r="J29" s="150">
        <f t="shared" si="1"/>
        <v>199</v>
      </c>
    </row>
    <row r="30" spans="1:10" x14ac:dyDescent="0.3">
      <c r="A30" s="168"/>
      <c r="B30" s="6" t="s">
        <v>56</v>
      </c>
      <c r="C30" s="30">
        <v>36</v>
      </c>
      <c r="D30" s="31">
        <v>1</v>
      </c>
      <c r="E30" s="32">
        <v>0</v>
      </c>
      <c r="F30" s="136">
        <f t="shared" si="0"/>
        <v>37</v>
      </c>
      <c r="G30" s="140">
        <v>94</v>
      </c>
      <c r="H30" s="142">
        <v>4</v>
      </c>
      <c r="I30" s="138">
        <v>1</v>
      </c>
      <c r="J30" s="150">
        <f t="shared" si="1"/>
        <v>99</v>
      </c>
    </row>
    <row r="31" spans="1:10" ht="17.25" thickBot="1" x14ac:dyDescent="0.35">
      <c r="A31" s="169"/>
      <c r="B31" s="6" t="s">
        <v>57</v>
      </c>
      <c r="C31" s="38">
        <v>76</v>
      </c>
      <c r="D31" s="39">
        <v>0</v>
      </c>
      <c r="E31" s="40">
        <v>1</v>
      </c>
      <c r="F31" s="137">
        <f t="shared" si="0"/>
        <v>77</v>
      </c>
      <c r="G31" s="153">
        <v>86</v>
      </c>
      <c r="H31" s="154">
        <v>10</v>
      </c>
      <c r="I31" s="155">
        <v>0</v>
      </c>
      <c r="J31" s="147">
        <f t="shared" si="1"/>
        <v>96</v>
      </c>
    </row>
    <row r="32" spans="1:10" x14ac:dyDescent="0.3">
      <c r="A32" s="166" t="s">
        <v>7</v>
      </c>
      <c r="B32" s="1">
        <v>1</v>
      </c>
      <c r="C32" s="130"/>
      <c r="D32" s="131">
        <v>0</v>
      </c>
      <c r="E32" s="132">
        <v>0</v>
      </c>
      <c r="F32" s="135">
        <f t="shared" si="0"/>
        <v>0</v>
      </c>
      <c r="G32" s="139">
        <v>0</v>
      </c>
      <c r="H32" s="141">
        <v>0</v>
      </c>
      <c r="I32" s="143">
        <v>0</v>
      </c>
      <c r="J32" s="149">
        <f t="shared" si="1"/>
        <v>0</v>
      </c>
    </row>
    <row r="33" spans="1:10" x14ac:dyDescent="0.3">
      <c r="A33" s="164"/>
      <c r="B33" s="1" t="s">
        <v>58</v>
      </c>
      <c r="C33" s="133">
        <v>27</v>
      </c>
      <c r="D33" s="31">
        <v>12</v>
      </c>
      <c r="E33" s="32">
        <v>0</v>
      </c>
      <c r="F33" s="136">
        <f t="shared" si="0"/>
        <v>39</v>
      </c>
      <c r="G33" s="140">
        <v>87</v>
      </c>
      <c r="H33" s="142">
        <f>41+8+30+1</f>
        <v>80</v>
      </c>
      <c r="I33" s="138">
        <v>0</v>
      </c>
      <c r="J33" s="150">
        <f t="shared" si="1"/>
        <v>167</v>
      </c>
    </row>
    <row r="34" spans="1:10" x14ac:dyDescent="0.3">
      <c r="A34" s="164"/>
      <c r="B34" s="1" t="s">
        <v>59</v>
      </c>
      <c r="C34" s="133">
        <v>17</v>
      </c>
      <c r="D34" s="31">
        <v>1</v>
      </c>
      <c r="E34" s="32">
        <v>0</v>
      </c>
      <c r="F34" s="136">
        <f t="shared" si="0"/>
        <v>18</v>
      </c>
      <c r="G34" s="140">
        <f>26+17+12+17</f>
        <v>72</v>
      </c>
      <c r="H34" s="142">
        <f>1+1+5+2</f>
        <v>9</v>
      </c>
      <c r="I34" s="138">
        <v>0</v>
      </c>
      <c r="J34" s="150">
        <f t="shared" si="1"/>
        <v>81</v>
      </c>
    </row>
    <row r="35" spans="1:10" x14ac:dyDescent="0.3">
      <c r="A35" s="164"/>
      <c r="B35" s="127" t="s">
        <v>60</v>
      </c>
      <c r="C35" s="133">
        <v>18</v>
      </c>
      <c r="D35" s="31">
        <v>0</v>
      </c>
      <c r="E35" s="32">
        <v>0</v>
      </c>
      <c r="F35" s="136">
        <f t="shared" si="0"/>
        <v>18</v>
      </c>
      <c r="G35" s="140">
        <f>25+32+3+20</f>
        <v>80</v>
      </c>
      <c r="H35" s="142">
        <f>1+2</f>
        <v>3</v>
      </c>
      <c r="I35" s="138">
        <v>0</v>
      </c>
      <c r="J35" s="150">
        <f t="shared" si="1"/>
        <v>83</v>
      </c>
    </row>
    <row r="36" spans="1:10" x14ac:dyDescent="0.3">
      <c r="A36" s="164"/>
      <c r="B36" s="127" t="s">
        <v>61</v>
      </c>
      <c r="C36" s="133">
        <v>125</v>
      </c>
      <c r="D36" s="31">
        <v>160</v>
      </c>
      <c r="E36" s="32">
        <v>0</v>
      </c>
      <c r="F36" s="136">
        <f t="shared" si="0"/>
        <v>285</v>
      </c>
      <c r="G36" s="140">
        <f>28+16+24+13</f>
        <v>81</v>
      </c>
      <c r="H36" s="142">
        <f>26+1+2</f>
        <v>29</v>
      </c>
      <c r="I36" s="138">
        <v>1</v>
      </c>
      <c r="J36" s="150">
        <f t="shared" si="1"/>
        <v>111</v>
      </c>
    </row>
    <row r="37" spans="1:10" ht="17.25" thickBot="1" x14ac:dyDescent="0.35">
      <c r="A37" s="165"/>
      <c r="B37" s="2">
        <v>30</v>
      </c>
      <c r="C37" s="134">
        <v>15</v>
      </c>
      <c r="D37" s="39">
        <v>0</v>
      </c>
      <c r="E37" s="40">
        <v>0</v>
      </c>
      <c r="F37" s="137">
        <f t="shared" si="0"/>
        <v>15</v>
      </c>
      <c r="G37" s="144">
        <v>0</v>
      </c>
      <c r="H37" s="145">
        <v>0</v>
      </c>
      <c r="I37" s="146">
        <v>0</v>
      </c>
      <c r="J37" s="151">
        <f t="shared" si="1"/>
        <v>0</v>
      </c>
    </row>
    <row r="38" spans="1:10" x14ac:dyDescent="0.3">
      <c r="A38" s="163" t="s">
        <v>1</v>
      </c>
      <c r="B38" s="4" t="s">
        <v>49</v>
      </c>
      <c r="C38" s="22"/>
      <c r="D38" s="23">
        <v>0</v>
      </c>
      <c r="E38" s="24">
        <v>0</v>
      </c>
      <c r="F38" s="25">
        <f t="shared" ref="F38:F67" si="2">SUM(C38:E38)</f>
        <v>0</v>
      </c>
      <c r="G38" s="26">
        <f>32+40+19+30</f>
        <v>121</v>
      </c>
      <c r="H38" s="27">
        <v>2</v>
      </c>
      <c r="I38" s="28"/>
      <c r="J38" s="29">
        <f t="shared" si="1"/>
        <v>123</v>
      </c>
    </row>
    <row r="39" spans="1:10" x14ac:dyDescent="0.3">
      <c r="A39" s="164"/>
      <c r="B39" s="1" t="s">
        <v>50</v>
      </c>
      <c r="C39" s="30">
        <v>16</v>
      </c>
      <c r="D39" s="31">
        <v>5</v>
      </c>
      <c r="E39" s="32">
        <v>1</v>
      </c>
      <c r="F39" s="33">
        <f t="shared" si="2"/>
        <v>22</v>
      </c>
      <c r="G39" s="34">
        <f>23+33+52+21</f>
        <v>129</v>
      </c>
      <c r="H39" s="35">
        <f>1+3+2+8</f>
        <v>14</v>
      </c>
      <c r="I39" s="36">
        <f>2</f>
        <v>2</v>
      </c>
      <c r="J39" s="37">
        <f t="shared" si="1"/>
        <v>145</v>
      </c>
    </row>
    <row r="40" spans="1:10" x14ac:dyDescent="0.3">
      <c r="A40" s="164"/>
      <c r="B40" s="76" t="s">
        <v>51</v>
      </c>
      <c r="C40" s="30">
        <v>21</v>
      </c>
      <c r="D40" s="31">
        <v>3</v>
      </c>
      <c r="E40" s="32">
        <v>0</v>
      </c>
      <c r="F40" s="33">
        <f t="shared" si="2"/>
        <v>24</v>
      </c>
      <c r="G40" s="34">
        <f>24+17+13+17</f>
        <v>71</v>
      </c>
      <c r="H40" s="35">
        <f>2+4+5</f>
        <v>11</v>
      </c>
      <c r="I40" s="36"/>
      <c r="J40" s="37">
        <f t="shared" si="1"/>
        <v>82</v>
      </c>
    </row>
    <row r="41" spans="1:10" x14ac:dyDescent="0.3">
      <c r="A41" s="164"/>
      <c r="B41" s="76" t="s">
        <v>52</v>
      </c>
      <c r="C41" s="30">
        <v>12</v>
      </c>
      <c r="D41" s="31">
        <v>3</v>
      </c>
      <c r="E41" s="32">
        <v>1</v>
      </c>
      <c r="F41" s="33">
        <f t="shared" si="2"/>
        <v>16</v>
      </c>
      <c r="G41" s="34">
        <f>25+35+5+13</f>
        <v>78</v>
      </c>
      <c r="H41" s="35">
        <f>2+2+8</f>
        <v>12</v>
      </c>
      <c r="I41" s="36"/>
      <c r="J41" s="37">
        <f t="shared" si="1"/>
        <v>90</v>
      </c>
    </row>
    <row r="42" spans="1:10" ht="17.25" thickBot="1" x14ac:dyDescent="0.35">
      <c r="A42" s="165"/>
      <c r="B42" s="77" t="s">
        <v>39</v>
      </c>
      <c r="C42" s="38">
        <v>33</v>
      </c>
      <c r="D42" s="39">
        <v>1</v>
      </c>
      <c r="E42" s="40">
        <v>0</v>
      </c>
      <c r="F42" s="41">
        <f t="shared" si="2"/>
        <v>34</v>
      </c>
      <c r="G42" s="42">
        <f>22+15</f>
        <v>37</v>
      </c>
      <c r="H42" s="43">
        <f>4+3</f>
        <v>7</v>
      </c>
      <c r="I42" s="44">
        <v>3</v>
      </c>
      <c r="J42" s="45">
        <f t="shared" si="1"/>
        <v>47</v>
      </c>
    </row>
    <row r="43" spans="1:10" x14ac:dyDescent="0.3">
      <c r="A43" s="163" t="s">
        <v>8</v>
      </c>
      <c r="B43" s="3" t="s">
        <v>31</v>
      </c>
      <c r="C43" s="46"/>
      <c r="D43" s="47">
        <v>0</v>
      </c>
      <c r="E43" s="48">
        <v>0</v>
      </c>
      <c r="F43" s="49">
        <f t="shared" si="2"/>
        <v>0</v>
      </c>
      <c r="G43" s="50">
        <f>23+2+9</f>
        <v>34</v>
      </c>
      <c r="H43" s="51">
        <f>4+53</f>
        <v>57</v>
      </c>
      <c r="I43" s="52">
        <v>1</v>
      </c>
      <c r="J43" s="53">
        <f t="shared" si="1"/>
        <v>92</v>
      </c>
    </row>
    <row r="44" spans="1:10" x14ac:dyDescent="0.3">
      <c r="A44" s="164"/>
      <c r="B44" s="20" t="s">
        <v>62</v>
      </c>
      <c r="C44" s="84">
        <v>16</v>
      </c>
      <c r="D44" s="82">
        <v>15</v>
      </c>
      <c r="E44" s="78">
        <v>0</v>
      </c>
      <c r="F44" s="85">
        <f t="shared" si="2"/>
        <v>31</v>
      </c>
      <c r="G44" s="79">
        <f>30+10+29+22</f>
        <v>91</v>
      </c>
      <c r="H44" s="81">
        <f>1+3+9+20</f>
        <v>33</v>
      </c>
      <c r="I44" s="83">
        <f>4</f>
        <v>4</v>
      </c>
      <c r="J44" s="80">
        <f t="shared" si="1"/>
        <v>128</v>
      </c>
    </row>
    <row r="45" spans="1:10" x14ac:dyDescent="0.3">
      <c r="A45" s="164"/>
      <c r="B45" s="20" t="s">
        <v>63</v>
      </c>
      <c r="C45" s="54">
        <v>14</v>
      </c>
      <c r="D45" s="55">
        <v>11</v>
      </c>
      <c r="E45" s="56">
        <v>0</v>
      </c>
      <c r="F45" s="57">
        <f t="shared" si="2"/>
        <v>25</v>
      </c>
      <c r="G45" s="58">
        <f>27+21+20+25</f>
        <v>93</v>
      </c>
      <c r="H45" s="59">
        <f>12+37+14+8</f>
        <v>71</v>
      </c>
      <c r="I45" s="60"/>
      <c r="J45" s="61">
        <f t="shared" si="1"/>
        <v>164</v>
      </c>
    </row>
    <row r="46" spans="1:10" x14ac:dyDescent="0.3">
      <c r="A46" s="164"/>
      <c r="B46" s="94" t="s">
        <v>64</v>
      </c>
      <c r="C46" s="91">
        <v>15</v>
      </c>
      <c r="D46" s="90">
        <v>7</v>
      </c>
      <c r="E46" s="86">
        <v>0</v>
      </c>
      <c r="F46" s="89">
        <f t="shared" si="2"/>
        <v>22</v>
      </c>
      <c r="G46" s="87">
        <f>37+32+14+40</f>
        <v>123</v>
      </c>
      <c r="H46" s="88">
        <f>4+1+3</f>
        <v>8</v>
      </c>
      <c r="I46" s="93">
        <f>2+1</f>
        <v>3</v>
      </c>
      <c r="J46" s="92">
        <f t="shared" si="1"/>
        <v>134</v>
      </c>
    </row>
    <row r="47" spans="1:10" ht="17.25" thickBot="1" x14ac:dyDescent="0.35">
      <c r="A47" s="164"/>
      <c r="B47" s="94" t="s">
        <v>65</v>
      </c>
      <c r="C47" s="126">
        <v>21</v>
      </c>
      <c r="D47" s="124"/>
      <c r="E47" s="120"/>
      <c r="F47" s="128">
        <f t="shared" si="2"/>
        <v>21</v>
      </c>
      <c r="G47" s="121">
        <f>18+58+15+28</f>
        <v>119</v>
      </c>
      <c r="H47" s="123">
        <f>5+5+6+1</f>
        <v>17</v>
      </c>
      <c r="I47" s="125"/>
      <c r="J47" s="122">
        <f t="shared" si="1"/>
        <v>136</v>
      </c>
    </row>
    <row r="48" spans="1:10" x14ac:dyDescent="0.3">
      <c r="A48" s="163" t="s">
        <v>9</v>
      </c>
      <c r="B48" s="112" t="s">
        <v>66</v>
      </c>
      <c r="C48" s="100">
        <v>12</v>
      </c>
      <c r="D48" s="96">
        <v>9</v>
      </c>
      <c r="E48" s="97">
        <v>0</v>
      </c>
      <c r="F48" s="102">
        <f t="shared" si="2"/>
        <v>21</v>
      </c>
      <c r="G48" s="95">
        <f>44+19+40+99</f>
        <v>202</v>
      </c>
      <c r="H48" s="98">
        <f>2+3+2+2</f>
        <v>9</v>
      </c>
      <c r="I48" s="101"/>
      <c r="J48" s="99">
        <f t="shared" ref="J48:J67" si="3">SUM(G48:I48)</f>
        <v>211</v>
      </c>
    </row>
    <row r="49" spans="1:10" x14ac:dyDescent="0.3">
      <c r="A49" s="164"/>
      <c r="B49" s="103" t="s">
        <v>67</v>
      </c>
      <c r="C49" s="109">
        <v>21</v>
      </c>
      <c r="D49" s="108">
        <v>1</v>
      </c>
      <c r="E49" s="104">
        <v>0</v>
      </c>
      <c r="F49" s="107">
        <f t="shared" si="2"/>
        <v>22</v>
      </c>
      <c r="G49" s="105">
        <f>35+32+27+21</f>
        <v>115</v>
      </c>
      <c r="H49" s="106">
        <f>1+1</f>
        <v>2</v>
      </c>
      <c r="I49" s="111"/>
      <c r="J49" s="110">
        <f t="shared" si="3"/>
        <v>117</v>
      </c>
    </row>
    <row r="50" spans="1:10" x14ac:dyDescent="0.3">
      <c r="A50" s="164"/>
      <c r="B50" s="103" t="s">
        <v>68</v>
      </c>
      <c r="C50" s="109">
        <v>53</v>
      </c>
      <c r="D50" s="108">
        <v>2</v>
      </c>
      <c r="E50" s="104">
        <v>0</v>
      </c>
      <c r="F50" s="107">
        <f t="shared" si="2"/>
        <v>55</v>
      </c>
      <c r="G50" s="105">
        <f>56+41+31+32</f>
        <v>160</v>
      </c>
      <c r="H50" s="106">
        <f>1+3</f>
        <v>4</v>
      </c>
      <c r="I50" s="111"/>
      <c r="J50" s="110">
        <f t="shared" si="3"/>
        <v>164</v>
      </c>
    </row>
    <row r="51" spans="1:10" x14ac:dyDescent="0.3">
      <c r="A51" s="164"/>
      <c r="B51" s="103" t="s">
        <v>69</v>
      </c>
      <c r="C51" s="54">
        <v>53</v>
      </c>
      <c r="D51" s="55">
        <v>0</v>
      </c>
      <c r="E51" s="56">
        <v>0</v>
      </c>
      <c r="F51" s="57">
        <f t="shared" si="2"/>
        <v>53</v>
      </c>
      <c r="G51" s="58">
        <f>27+42+42+20</f>
        <v>131</v>
      </c>
      <c r="H51" s="59">
        <f>1+13+3</f>
        <v>17</v>
      </c>
      <c r="I51" s="60"/>
      <c r="J51" s="61">
        <f t="shared" si="3"/>
        <v>148</v>
      </c>
    </row>
    <row r="52" spans="1:10" ht="17.25" thickBot="1" x14ac:dyDescent="0.35">
      <c r="A52" s="165"/>
      <c r="B52" s="113" t="s">
        <v>70</v>
      </c>
      <c r="C52" s="38">
        <v>105</v>
      </c>
      <c r="D52" s="39">
        <v>1</v>
      </c>
      <c r="E52" s="40">
        <v>0</v>
      </c>
      <c r="F52" s="41">
        <f t="shared" si="2"/>
        <v>106</v>
      </c>
      <c r="G52" s="42">
        <v>26</v>
      </c>
      <c r="H52" s="43">
        <v>1</v>
      </c>
      <c r="I52" s="44"/>
      <c r="J52" s="45">
        <f t="shared" si="3"/>
        <v>27</v>
      </c>
    </row>
    <row r="53" spans="1:10" x14ac:dyDescent="0.3">
      <c r="A53" s="163" t="s">
        <v>10</v>
      </c>
      <c r="B53" s="114" t="s">
        <v>30</v>
      </c>
      <c r="C53" s="22"/>
      <c r="D53" s="23">
        <v>0</v>
      </c>
      <c r="E53" s="24">
        <v>0</v>
      </c>
      <c r="F53" s="25">
        <f t="shared" si="2"/>
        <v>0</v>
      </c>
      <c r="G53" s="26">
        <f>35+100</f>
        <v>135</v>
      </c>
      <c r="H53" s="27">
        <f>4</f>
        <v>4</v>
      </c>
      <c r="I53" s="28"/>
      <c r="J53" s="29">
        <f t="shared" si="3"/>
        <v>139</v>
      </c>
    </row>
    <row r="54" spans="1:10" x14ac:dyDescent="0.3">
      <c r="A54" s="164"/>
      <c r="B54" s="118" t="s">
        <v>40</v>
      </c>
      <c r="C54" s="46"/>
      <c r="D54" s="47">
        <v>0</v>
      </c>
      <c r="E54" s="48">
        <v>0</v>
      </c>
      <c r="F54" s="49">
        <f t="shared" si="2"/>
        <v>0</v>
      </c>
      <c r="G54" s="50">
        <f>59+106+132</f>
        <v>297</v>
      </c>
      <c r="H54" s="51">
        <f>3</f>
        <v>3</v>
      </c>
      <c r="I54" s="52"/>
      <c r="J54" s="53">
        <f t="shared" si="3"/>
        <v>300</v>
      </c>
    </row>
    <row r="55" spans="1:10" x14ac:dyDescent="0.3">
      <c r="A55" s="164"/>
      <c r="B55" s="118" t="s">
        <v>41</v>
      </c>
      <c r="C55" s="46">
        <v>81</v>
      </c>
      <c r="D55" s="47">
        <v>0</v>
      </c>
      <c r="E55" s="48">
        <v>0</v>
      </c>
      <c r="F55" s="49">
        <f t="shared" si="2"/>
        <v>81</v>
      </c>
      <c r="G55" s="50">
        <f>112+34+42</f>
        <v>188</v>
      </c>
      <c r="H55" s="51">
        <f>1+2+2</f>
        <v>5</v>
      </c>
      <c r="I55" s="52"/>
      <c r="J55" s="53">
        <f t="shared" si="3"/>
        <v>193</v>
      </c>
    </row>
    <row r="56" spans="1:10" x14ac:dyDescent="0.3">
      <c r="A56" s="164"/>
      <c r="B56" s="118" t="s">
        <v>42</v>
      </c>
      <c r="C56" s="46">
        <v>19</v>
      </c>
      <c r="D56" s="47">
        <v>0</v>
      </c>
      <c r="E56" s="48">
        <v>0</v>
      </c>
      <c r="F56" s="49">
        <f t="shared" si="2"/>
        <v>19</v>
      </c>
      <c r="G56" s="50">
        <f>30+42+49+41</f>
        <v>162</v>
      </c>
      <c r="H56" s="51">
        <f>5+1+1</f>
        <v>7</v>
      </c>
      <c r="I56" s="52"/>
      <c r="J56" s="53">
        <f t="shared" si="3"/>
        <v>169</v>
      </c>
    </row>
    <row r="57" spans="1:10" ht="17.25" thickBot="1" x14ac:dyDescent="0.35">
      <c r="A57" s="164"/>
      <c r="B57" s="119" t="s">
        <v>32</v>
      </c>
      <c r="C57" s="62">
        <v>31</v>
      </c>
      <c r="D57" s="63">
        <v>0</v>
      </c>
      <c r="E57" s="64">
        <v>0</v>
      </c>
      <c r="F57" s="65">
        <f t="shared" si="2"/>
        <v>31</v>
      </c>
      <c r="G57" s="66">
        <f>18+14+8</f>
        <v>40</v>
      </c>
      <c r="H57" s="67">
        <v>12</v>
      </c>
      <c r="I57" s="68"/>
      <c r="J57" s="69">
        <f t="shared" si="3"/>
        <v>52</v>
      </c>
    </row>
    <row r="58" spans="1:10" x14ac:dyDescent="0.3">
      <c r="A58" s="163" t="s">
        <v>11</v>
      </c>
      <c r="B58" s="114" t="s">
        <v>71</v>
      </c>
      <c r="C58" s="22"/>
      <c r="D58" s="23">
        <v>0</v>
      </c>
      <c r="E58" s="24">
        <v>0</v>
      </c>
      <c r="F58" s="25">
        <f t="shared" si="2"/>
        <v>0</v>
      </c>
      <c r="G58" s="26">
        <v>15</v>
      </c>
      <c r="H58" s="27"/>
      <c r="I58" s="28"/>
      <c r="J58" s="29">
        <f t="shared" si="3"/>
        <v>15</v>
      </c>
    </row>
    <row r="59" spans="1:10" x14ac:dyDescent="0.3">
      <c r="A59" s="164"/>
      <c r="B59" s="94" t="s">
        <v>44</v>
      </c>
      <c r="C59" s="54">
        <v>10</v>
      </c>
      <c r="D59" s="55">
        <v>0</v>
      </c>
      <c r="E59" s="56">
        <v>0</v>
      </c>
      <c r="F59" s="57">
        <f t="shared" si="2"/>
        <v>10</v>
      </c>
      <c r="G59" s="58">
        <f>12+10+9+29</f>
        <v>60</v>
      </c>
      <c r="H59" s="59">
        <f>1+4</f>
        <v>5</v>
      </c>
      <c r="I59" s="60"/>
      <c r="J59" s="61">
        <f t="shared" si="3"/>
        <v>65</v>
      </c>
    </row>
    <row r="60" spans="1:10" x14ac:dyDescent="0.3">
      <c r="A60" s="164"/>
      <c r="B60" s="94" t="s">
        <v>45</v>
      </c>
      <c r="C60" s="54">
        <v>13</v>
      </c>
      <c r="D60" s="55">
        <v>1</v>
      </c>
      <c r="E60" s="56">
        <v>0</v>
      </c>
      <c r="F60" s="57">
        <f t="shared" si="2"/>
        <v>14</v>
      </c>
      <c r="G60" s="58">
        <f>27+32+19+33</f>
        <v>111</v>
      </c>
      <c r="H60" s="161">
        <f>1+7+6+5</f>
        <v>19</v>
      </c>
      <c r="I60" s="60"/>
      <c r="J60" s="61">
        <f t="shared" si="3"/>
        <v>130</v>
      </c>
    </row>
    <row r="61" spans="1:10" x14ac:dyDescent="0.3">
      <c r="A61" s="164"/>
      <c r="B61" s="94" t="s">
        <v>46</v>
      </c>
      <c r="C61" s="54">
        <v>64</v>
      </c>
      <c r="D61" s="55">
        <v>3</v>
      </c>
      <c r="E61" s="56">
        <v>0</v>
      </c>
      <c r="F61" s="57">
        <f t="shared" si="2"/>
        <v>67</v>
      </c>
      <c r="G61" s="58">
        <f>33+58+18+63</f>
        <v>172</v>
      </c>
      <c r="H61" s="59">
        <f>1+9+9+162</f>
        <v>181</v>
      </c>
      <c r="I61" s="60"/>
      <c r="J61" s="61">
        <f t="shared" si="3"/>
        <v>353</v>
      </c>
    </row>
    <row r="62" spans="1:10" ht="17.25" thickBot="1" x14ac:dyDescent="0.35">
      <c r="A62" s="165"/>
      <c r="B62" s="77" t="s">
        <v>72</v>
      </c>
      <c r="C62" s="38">
        <v>17</v>
      </c>
      <c r="D62" s="39">
        <v>342</v>
      </c>
      <c r="E62" s="40">
        <v>0</v>
      </c>
      <c r="F62" s="41">
        <f t="shared" si="2"/>
        <v>359</v>
      </c>
      <c r="G62" s="42">
        <f>34+25+41+123</f>
        <v>223</v>
      </c>
      <c r="H62" s="43">
        <f>149+4+1+4</f>
        <v>158</v>
      </c>
      <c r="I62" s="44"/>
      <c r="J62" s="45">
        <f t="shared" si="3"/>
        <v>381</v>
      </c>
    </row>
    <row r="63" spans="1:10" x14ac:dyDescent="0.3">
      <c r="A63" s="231" t="s">
        <v>12</v>
      </c>
      <c r="B63" s="119" t="s">
        <v>66</v>
      </c>
      <c r="C63" s="62">
        <v>36</v>
      </c>
      <c r="D63" s="63">
        <v>0</v>
      </c>
      <c r="E63" s="64">
        <v>0</v>
      </c>
      <c r="F63" s="65">
        <f t="shared" si="2"/>
        <v>36</v>
      </c>
      <c r="G63" s="66">
        <f>35+16+26+45</f>
        <v>122</v>
      </c>
      <c r="H63" s="67">
        <f>4+2+2</f>
        <v>8</v>
      </c>
      <c r="I63" s="68"/>
      <c r="J63" s="69">
        <f t="shared" si="3"/>
        <v>130</v>
      </c>
    </row>
    <row r="64" spans="1:10" x14ac:dyDescent="0.3">
      <c r="A64" s="231"/>
      <c r="B64" s="94" t="s">
        <v>67</v>
      </c>
      <c r="C64" s="54">
        <v>83</v>
      </c>
      <c r="D64" s="55">
        <v>0</v>
      </c>
      <c r="E64" s="56">
        <v>0</v>
      </c>
      <c r="F64" s="57">
        <f t="shared" si="2"/>
        <v>83</v>
      </c>
      <c r="G64" s="58">
        <f>63+86+49+39</f>
        <v>237</v>
      </c>
      <c r="H64" s="59">
        <f>17+1+2+5</f>
        <v>25</v>
      </c>
      <c r="I64" s="60"/>
      <c r="J64" s="61">
        <f t="shared" si="3"/>
        <v>262</v>
      </c>
    </row>
    <row r="65" spans="1:10" x14ac:dyDescent="0.3">
      <c r="A65" s="231"/>
      <c r="B65" s="94" t="s">
        <v>68</v>
      </c>
      <c r="C65" s="54">
        <v>47</v>
      </c>
      <c r="D65" s="55">
        <v>8</v>
      </c>
      <c r="E65" s="56">
        <v>0</v>
      </c>
      <c r="F65" s="57">
        <f t="shared" si="2"/>
        <v>55</v>
      </c>
      <c r="G65" s="58">
        <f>19+33+12+39</f>
        <v>103</v>
      </c>
      <c r="H65" s="59">
        <f>4+13+3</f>
        <v>20</v>
      </c>
      <c r="I65" s="60"/>
      <c r="J65" s="61">
        <f t="shared" si="3"/>
        <v>123</v>
      </c>
    </row>
    <row r="66" spans="1:10" x14ac:dyDescent="0.3">
      <c r="A66" s="231"/>
      <c r="B66" s="94" t="s">
        <v>69</v>
      </c>
      <c r="C66" s="54">
        <v>51</v>
      </c>
      <c r="D66" s="55">
        <v>2</v>
      </c>
      <c r="E66" s="56">
        <v>0</v>
      </c>
      <c r="F66" s="57">
        <f t="shared" si="2"/>
        <v>53</v>
      </c>
      <c r="G66" s="58">
        <f>29+42+21</f>
        <v>92</v>
      </c>
      <c r="H66" s="59">
        <f>4+3</f>
        <v>7</v>
      </c>
      <c r="I66" s="60"/>
      <c r="J66" s="61">
        <f t="shared" si="3"/>
        <v>99</v>
      </c>
    </row>
    <row r="67" spans="1:10" ht="17.25" thickBot="1" x14ac:dyDescent="0.35">
      <c r="A67" s="232"/>
      <c r="B67" s="77" t="s">
        <v>28</v>
      </c>
      <c r="C67" s="38">
        <v>46</v>
      </c>
      <c r="D67" s="39">
        <v>1</v>
      </c>
      <c r="E67" s="40">
        <v>0</v>
      </c>
      <c r="F67" s="41">
        <f t="shared" si="2"/>
        <v>47</v>
      </c>
      <c r="G67" s="42">
        <v>25</v>
      </c>
      <c r="H67" s="43"/>
      <c r="I67" s="44"/>
      <c r="J67" s="45">
        <f t="shared" si="3"/>
        <v>25</v>
      </c>
    </row>
    <row r="68" spans="1:10" ht="17.25" thickBot="1" x14ac:dyDescent="0.35">
      <c r="A68" s="175" t="s">
        <v>0</v>
      </c>
      <c r="B68" s="176"/>
      <c r="C68" s="71">
        <f t="shared" ref="C68:J68" si="4">SUM(C6:C67)</f>
        <v>1754</v>
      </c>
      <c r="D68" s="72">
        <f t="shared" si="4"/>
        <v>1075</v>
      </c>
      <c r="E68" s="73">
        <f t="shared" si="4"/>
        <v>20</v>
      </c>
      <c r="F68" s="74">
        <f t="shared" si="4"/>
        <v>2849</v>
      </c>
      <c r="G68" s="71">
        <f>SUM(G6:G67)</f>
        <v>6593</v>
      </c>
      <c r="H68" s="72">
        <f t="shared" si="4"/>
        <v>2418</v>
      </c>
      <c r="I68" s="73">
        <f t="shared" si="4"/>
        <v>25</v>
      </c>
      <c r="J68" s="74">
        <f t="shared" si="4"/>
        <v>9036</v>
      </c>
    </row>
  </sheetData>
  <mergeCells count="18">
    <mergeCell ref="A68:B68"/>
    <mergeCell ref="A63:A67"/>
    <mergeCell ref="A3:B5"/>
    <mergeCell ref="C3:J3"/>
    <mergeCell ref="C4:F4"/>
    <mergeCell ref="G4:J4"/>
    <mergeCell ref="A6:A10"/>
    <mergeCell ref="A1:J2"/>
    <mergeCell ref="A43:A47"/>
    <mergeCell ref="A48:A52"/>
    <mergeCell ref="A53:A57"/>
    <mergeCell ref="A58:A62"/>
    <mergeCell ref="A32:A37"/>
    <mergeCell ref="A27:A31"/>
    <mergeCell ref="A11:A15"/>
    <mergeCell ref="A16:A21"/>
    <mergeCell ref="A22:A26"/>
    <mergeCell ref="A38:A42"/>
  </mergeCells>
  <phoneticPr fontId="2" type="noConversion"/>
  <pageMargins left="0.25" right="0.25" top="0.75" bottom="0.75" header="0.3" footer="0.3"/>
  <pageSetup paperSize="9" scale="62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BA00DE3-ED07-4481-A295-C9CC62731743}">
  <dimension ref="A1:AL64"/>
  <sheetViews>
    <sheetView view="pageBreakPreview" zoomScale="60" zoomScaleNormal="55" workbookViewId="0">
      <pane xSplit="36" ySplit="5" topLeftCell="AK6" activePane="bottomRight" state="frozen"/>
      <selection pane="topRight" activeCell="AK1" sqref="AK1"/>
      <selection pane="bottomLeft" activeCell="A6" sqref="A6"/>
      <selection pane="bottomRight" activeCell="X6" sqref="X6:X19"/>
    </sheetView>
  </sheetViews>
  <sheetFormatPr defaultRowHeight="16.5" x14ac:dyDescent="0.3"/>
  <cols>
    <col min="1" max="1" width="9" style="21"/>
    <col min="2" max="2" width="8.625" bestFit="1" customWidth="1"/>
    <col min="3" max="4" width="6.75" bestFit="1" customWidth="1"/>
    <col min="5" max="6" width="8.625" bestFit="1" customWidth="1"/>
    <col min="7" max="8" width="6.75" bestFit="1" customWidth="1"/>
    <col min="9" max="9" width="8.625" bestFit="1" customWidth="1"/>
    <col min="10" max="11" width="6.75" bestFit="1" customWidth="1"/>
    <col min="12" max="12" width="8.625" bestFit="1" customWidth="1"/>
    <col min="13" max="14" width="6.75" bestFit="1" customWidth="1"/>
    <col min="15" max="15" width="8.625" bestFit="1" customWidth="1"/>
    <col min="16" max="17" width="6.75" bestFit="1" customWidth="1"/>
    <col min="18" max="18" width="8.625" bestFit="1" customWidth="1"/>
    <col min="19" max="19" width="6.75" bestFit="1" customWidth="1"/>
    <col min="20" max="20" width="8" customWidth="1"/>
    <col min="21" max="22" width="8.625" bestFit="1" customWidth="1"/>
    <col min="23" max="23" width="6.75" bestFit="1" customWidth="1"/>
    <col min="24" max="24" width="8.625" bestFit="1" customWidth="1"/>
    <col min="25" max="25" width="6.75" bestFit="1" customWidth="1"/>
    <col min="26" max="27" width="8.625" bestFit="1" customWidth="1"/>
    <col min="28" max="29" width="6.75" bestFit="1" customWidth="1"/>
    <col min="30" max="31" width="8.625" bestFit="1" customWidth="1"/>
    <col min="32" max="33" width="6.75" bestFit="1" customWidth="1"/>
    <col min="34" max="34" width="8.625" bestFit="1" customWidth="1"/>
    <col min="35" max="35" width="6.75" bestFit="1" customWidth="1"/>
    <col min="36" max="36" width="10.5" customWidth="1"/>
  </cols>
  <sheetData>
    <row r="1" spans="1:38" ht="16.5" customHeight="1" x14ac:dyDescent="0.3">
      <c r="A1" s="206"/>
      <c r="B1" s="199" t="s">
        <v>43</v>
      </c>
      <c r="C1" s="199"/>
      <c r="D1" s="199"/>
      <c r="E1" s="199"/>
      <c r="F1" s="199"/>
      <c r="G1" s="199"/>
      <c r="H1" s="199"/>
      <c r="I1" s="199"/>
      <c r="J1" s="199"/>
      <c r="K1" s="199"/>
      <c r="L1" s="199"/>
      <c r="M1" s="199"/>
      <c r="N1" s="199"/>
      <c r="O1" s="199"/>
      <c r="P1" s="199"/>
      <c r="Q1" s="199"/>
      <c r="R1" s="199"/>
      <c r="S1" s="199"/>
      <c r="T1" s="199"/>
      <c r="U1" s="199"/>
      <c r="V1" s="199"/>
      <c r="W1" s="199"/>
      <c r="X1" s="199"/>
      <c r="Y1" s="199"/>
      <c r="Z1" s="199"/>
      <c r="AA1" s="199"/>
      <c r="AB1" s="199"/>
      <c r="AC1" s="199"/>
      <c r="AD1" s="199"/>
      <c r="AE1" s="199"/>
      <c r="AF1" s="199"/>
      <c r="AG1" s="199"/>
      <c r="AH1" s="199"/>
      <c r="AI1" s="199"/>
      <c r="AJ1" s="199"/>
      <c r="AK1" s="199"/>
      <c r="AL1" s="199"/>
    </row>
    <row r="2" spans="1:38" ht="17.25" customHeight="1" thickBot="1" x14ac:dyDescent="0.35">
      <c r="A2" s="207"/>
      <c r="B2" s="200"/>
      <c r="C2" s="200"/>
      <c r="D2" s="200"/>
      <c r="E2" s="200"/>
      <c r="F2" s="200"/>
      <c r="G2" s="200"/>
      <c r="H2" s="200"/>
      <c r="I2" s="200"/>
      <c r="J2" s="200"/>
      <c r="K2" s="200"/>
      <c r="L2" s="200"/>
      <c r="M2" s="200"/>
      <c r="N2" s="200"/>
      <c r="O2" s="200"/>
      <c r="P2" s="200"/>
      <c r="Q2" s="200"/>
      <c r="R2" s="200"/>
      <c r="S2" s="200"/>
      <c r="T2" s="200"/>
      <c r="U2" s="200"/>
      <c r="V2" s="200"/>
      <c r="W2" s="200"/>
      <c r="X2" s="200"/>
      <c r="Y2" s="200"/>
      <c r="Z2" s="200"/>
      <c r="AA2" s="200"/>
      <c r="AB2" s="200"/>
      <c r="AC2" s="200"/>
      <c r="AD2" s="200"/>
      <c r="AE2" s="200"/>
      <c r="AF2" s="200"/>
      <c r="AG2" s="200"/>
      <c r="AH2" s="200"/>
      <c r="AI2" s="200"/>
      <c r="AJ2" s="200"/>
      <c r="AK2" s="200"/>
      <c r="AL2" s="200"/>
    </row>
    <row r="3" spans="1:38" ht="17.25" customHeight="1" thickBot="1" x14ac:dyDescent="0.35">
      <c r="A3" s="207"/>
      <c r="B3" s="229" t="s">
        <v>13</v>
      </c>
      <c r="C3" s="229"/>
      <c r="D3" s="229"/>
      <c r="E3" s="229"/>
      <c r="F3" s="229"/>
      <c r="G3" s="229"/>
      <c r="H3" s="229"/>
      <c r="I3" s="229"/>
      <c r="J3" s="229"/>
      <c r="K3" s="229"/>
      <c r="L3" s="229"/>
      <c r="M3" s="229"/>
      <c r="N3" s="229"/>
      <c r="O3" s="229"/>
      <c r="P3" s="229"/>
      <c r="Q3" s="229"/>
      <c r="R3" s="229"/>
      <c r="S3" s="229"/>
      <c r="T3" s="229"/>
      <c r="U3" s="229"/>
      <c r="V3" s="229"/>
      <c r="W3" s="229"/>
      <c r="X3" s="229"/>
      <c r="Y3" s="229"/>
      <c r="Z3" s="229"/>
      <c r="AA3" s="229"/>
      <c r="AB3" s="229"/>
      <c r="AC3" s="229"/>
      <c r="AD3" s="229"/>
      <c r="AE3" s="229"/>
      <c r="AF3" s="229"/>
      <c r="AG3" s="229"/>
      <c r="AH3" s="229"/>
      <c r="AI3" s="229"/>
      <c r="AJ3" s="229"/>
      <c r="AK3" s="229"/>
      <c r="AL3" s="230"/>
    </row>
    <row r="4" spans="1:38" x14ac:dyDescent="0.3">
      <c r="A4" s="207"/>
      <c r="B4" s="226" t="s">
        <v>14</v>
      </c>
      <c r="C4" s="226"/>
      <c r="D4" s="226"/>
      <c r="E4" s="227"/>
      <c r="F4" s="228" t="s">
        <v>15</v>
      </c>
      <c r="G4" s="226"/>
      <c r="H4" s="227"/>
      <c r="I4" s="228" t="s">
        <v>16</v>
      </c>
      <c r="J4" s="226"/>
      <c r="K4" s="227"/>
      <c r="L4" s="228" t="s">
        <v>17</v>
      </c>
      <c r="M4" s="226"/>
      <c r="N4" s="227"/>
      <c r="O4" s="228" t="s">
        <v>18</v>
      </c>
      <c r="P4" s="226"/>
      <c r="Q4" s="226"/>
      <c r="R4" s="226"/>
      <c r="S4" s="226"/>
      <c r="T4" s="228" t="s">
        <v>19</v>
      </c>
      <c r="U4" s="226"/>
      <c r="V4" s="227"/>
      <c r="W4" s="226" t="s">
        <v>20</v>
      </c>
      <c r="X4" s="226"/>
      <c r="Y4" s="226"/>
      <c r="Z4" s="226"/>
      <c r="AA4" s="226"/>
      <c r="AB4" s="228" t="s">
        <v>21</v>
      </c>
      <c r="AC4" s="226"/>
      <c r="AD4" s="226"/>
      <c r="AE4" s="227"/>
      <c r="AF4" s="228" t="s">
        <v>22</v>
      </c>
      <c r="AG4" s="226"/>
      <c r="AH4" s="226"/>
      <c r="AI4" s="227"/>
      <c r="AJ4" s="226" t="s">
        <v>23</v>
      </c>
      <c r="AK4" s="226"/>
      <c r="AL4" s="227"/>
    </row>
    <row r="5" spans="1:38" ht="33.75" thickBot="1" x14ac:dyDescent="0.35">
      <c r="A5" s="208"/>
      <c r="B5" s="152" t="s">
        <v>25</v>
      </c>
      <c r="C5" s="11" t="s">
        <v>26</v>
      </c>
      <c r="D5" s="11" t="s">
        <v>27</v>
      </c>
      <c r="E5" s="12" t="s">
        <v>34</v>
      </c>
      <c r="F5" s="10" t="s">
        <v>25</v>
      </c>
      <c r="G5" s="11" t="s">
        <v>26</v>
      </c>
      <c r="H5" s="12" t="s">
        <v>27</v>
      </c>
      <c r="I5" s="10" t="s">
        <v>25</v>
      </c>
      <c r="J5" s="11" t="s">
        <v>26</v>
      </c>
      <c r="K5" s="12" t="s">
        <v>27</v>
      </c>
      <c r="L5" s="10" t="s">
        <v>25</v>
      </c>
      <c r="M5" s="11" t="s">
        <v>26</v>
      </c>
      <c r="N5" s="12" t="s">
        <v>27</v>
      </c>
      <c r="O5" s="10" t="s">
        <v>25</v>
      </c>
      <c r="P5" s="11" t="s">
        <v>26</v>
      </c>
      <c r="Q5" s="13" t="s">
        <v>36</v>
      </c>
      <c r="R5" s="13" t="s">
        <v>26</v>
      </c>
      <c r="S5" s="13" t="s">
        <v>27</v>
      </c>
      <c r="T5" s="10" t="s">
        <v>25</v>
      </c>
      <c r="U5" s="11" t="s">
        <v>26</v>
      </c>
      <c r="V5" s="12" t="s">
        <v>27</v>
      </c>
      <c r="W5" s="14" t="s">
        <v>25</v>
      </c>
      <c r="X5" s="11" t="s">
        <v>34</v>
      </c>
      <c r="Y5" s="11" t="s">
        <v>26</v>
      </c>
      <c r="Z5" s="13" t="s">
        <v>36</v>
      </c>
      <c r="AA5" s="13" t="s">
        <v>27</v>
      </c>
      <c r="AB5" s="10" t="s">
        <v>25</v>
      </c>
      <c r="AC5" s="14" t="s">
        <v>34</v>
      </c>
      <c r="AD5" s="11" t="s">
        <v>26</v>
      </c>
      <c r="AE5" s="12" t="s">
        <v>27</v>
      </c>
      <c r="AF5" s="10" t="s">
        <v>25</v>
      </c>
      <c r="AG5" s="11" t="s">
        <v>34</v>
      </c>
      <c r="AH5" s="11" t="s">
        <v>26</v>
      </c>
      <c r="AI5" s="12" t="s">
        <v>27</v>
      </c>
      <c r="AJ5" s="14" t="s">
        <v>25</v>
      </c>
      <c r="AK5" s="11" t="s">
        <v>26</v>
      </c>
      <c r="AL5" s="12" t="s">
        <v>27</v>
      </c>
    </row>
    <row r="6" spans="1:38" x14ac:dyDescent="0.3">
      <c r="A6" s="192" t="s">
        <v>2</v>
      </c>
      <c r="B6" s="214"/>
      <c r="C6" s="193"/>
      <c r="D6" s="193"/>
      <c r="E6" s="196"/>
      <c r="F6" s="201"/>
      <c r="G6" s="193"/>
      <c r="H6" s="196"/>
      <c r="I6" s="201"/>
      <c r="J6" s="193"/>
      <c r="K6" s="196"/>
      <c r="L6" s="201"/>
      <c r="M6" s="193"/>
      <c r="N6" s="196"/>
      <c r="O6" s="201"/>
      <c r="P6" s="193"/>
      <c r="Q6" s="193"/>
      <c r="R6" s="193"/>
      <c r="S6" s="223"/>
      <c r="T6" s="201"/>
      <c r="U6" s="193"/>
      <c r="V6" s="196"/>
      <c r="W6" s="214"/>
      <c r="X6" s="193"/>
      <c r="Y6" s="193"/>
      <c r="Z6" s="193"/>
      <c r="AA6" s="223"/>
      <c r="AB6" s="201"/>
      <c r="AC6" s="193"/>
      <c r="AD6" s="193"/>
      <c r="AE6" s="196"/>
      <c r="AF6" s="201"/>
      <c r="AG6" s="193"/>
      <c r="AH6" s="193"/>
      <c r="AI6" s="196"/>
      <c r="AJ6" s="214"/>
      <c r="AK6" s="193"/>
      <c r="AL6" s="196"/>
    </row>
    <row r="7" spans="1:38" x14ac:dyDescent="0.3">
      <c r="A7" s="171"/>
      <c r="B7" s="215"/>
      <c r="C7" s="194"/>
      <c r="D7" s="194"/>
      <c r="E7" s="197"/>
      <c r="F7" s="202"/>
      <c r="G7" s="194"/>
      <c r="H7" s="197"/>
      <c r="I7" s="202"/>
      <c r="J7" s="194"/>
      <c r="K7" s="197"/>
      <c r="L7" s="202"/>
      <c r="M7" s="194"/>
      <c r="N7" s="197"/>
      <c r="O7" s="202"/>
      <c r="P7" s="194"/>
      <c r="Q7" s="194"/>
      <c r="R7" s="194"/>
      <c r="S7" s="224"/>
      <c r="T7" s="202"/>
      <c r="U7" s="194"/>
      <c r="V7" s="197"/>
      <c r="W7" s="215"/>
      <c r="X7" s="194"/>
      <c r="Y7" s="194"/>
      <c r="Z7" s="194"/>
      <c r="AA7" s="224"/>
      <c r="AB7" s="202"/>
      <c r="AC7" s="194"/>
      <c r="AD7" s="194"/>
      <c r="AE7" s="197"/>
      <c r="AF7" s="202"/>
      <c r="AG7" s="194"/>
      <c r="AH7" s="194"/>
      <c r="AI7" s="197"/>
      <c r="AJ7" s="215"/>
      <c r="AK7" s="194"/>
      <c r="AL7" s="197"/>
    </row>
    <row r="8" spans="1:38" x14ac:dyDescent="0.3">
      <c r="A8" s="171"/>
      <c r="B8" s="215"/>
      <c r="C8" s="194"/>
      <c r="D8" s="194"/>
      <c r="E8" s="197"/>
      <c r="F8" s="202"/>
      <c r="G8" s="194"/>
      <c r="H8" s="197"/>
      <c r="I8" s="202"/>
      <c r="J8" s="194"/>
      <c r="K8" s="197"/>
      <c r="L8" s="202"/>
      <c r="M8" s="194"/>
      <c r="N8" s="197"/>
      <c r="O8" s="202"/>
      <c r="P8" s="194"/>
      <c r="Q8" s="194"/>
      <c r="R8" s="194"/>
      <c r="S8" s="224"/>
      <c r="T8" s="202"/>
      <c r="U8" s="194"/>
      <c r="V8" s="197"/>
      <c r="W8" s="215"/>
      <c r="X8" s="194"/>
      <c r="Y8" s="194"/>
      <c r="Z8" s="194"/>
      <c r="AA8" s="224"/>
      <c r="AB8" s="202"/>
      <c r="AC8" s="194"/>
      <c r="AD8" s="194"/>
      <c r="AE8" s="197"/>
      <c r="AF8" s="202"/>
      <c r="AG8" s="194"/>
      <c r="AH8" s="194"/>
      <c r="AI8" s="197"/>
      <c r="AJ8" s="215"/>
      <c r="AK8" s="194"/>
      <c r="AL8" s="197"/>
    </row>
    <row r="9" spans="1:38" x14ac:dyDescent="0.3">
      <c r="A9" s="171"/>
      <c r="B9" s="215"/>
      <c r="C9" s="194"/>
      <c r="D9" s="194"/>
      <c r="E9" s="197"/>
      <c r="F9" s="202"/>
      <c r="G9" s="194"/>
      <c r="H9" s="197"/>
      <c r="I9" s="202"/>
      <c r="J9" s="194"/>
      <c r="K9" s="197"/>
      <c r="L9" s="202"/>
      <c r="M9" s="194"/>
      <c r="N9" s="197"/>
      <c r="O9" s="202"/>
      <c r="P9" s="194"/>
      <c r="Q9" s="194"/>
      <c r="R9" s="194"/>
      <c r="S9" s="224"/>
      <c r="T9" s="202"/>
      <c r="U9" s="194"/>
      <c r="V9" s="197"/>
      <c r="W9" s="215"/>
      <c r="X9" s="194"/>
      <c r="Y9" s="194"/>
      <c r="Z9" s="194"/>
      <c r="AA9" s="224"/>
      <c r="AB9" s="202"/>
      <c r="AC9" s="194"/>
      <c r="AD9" s="194"/>
      <c r="AE9" s="197"/>
      <c r="AF9" s="202"/>
      <c r="AG9" s="194"/>
      <c r="AH9" s="194"/>
      <c r="AI9" s="197"/>
      <c r="AJ9" s="215"/>
      <c r="AK9" s="194"/>
      <c r="AL9" s="197"/>
    </row>
    <row r="10" spans="1:38" x14ac:dyDescent="0.3">
      <c r="A10" s="172"/>
      <c r="B10" s="218"/>
      <c r="C10" s="220"/>
      <c r="D10" s="220"/>
      <c r="E10" s="222"/>
      <c r="F10" s="202"/>
      <c r="G10" s="194"/>
      <c r="H10" s="197"/>
      <c r="I10" s="202"/>
      <c r="J10" s="194"/>
      <c r="K10" s="197"/>
      <c r="L10" s="202"/>
      <c r="M10" s="194"/>
      <c r="N10" s="197"/>
      <c r="O10" s="202"/>
      <c r="P10" s="194"/>
      <c r="Q10" s="194"/>
      <c r="R10" s="194"/>
      <c r="S10" s="224"/>
      <c r="T10" s="202"/>
      <c r="U10" s="194"/>
      <c r="V10" s="197"/>
      <c r="W10" s="215"/>
      <c r="X10" s="194"/>
      <c r="Y10" s="194"/>
      <c r="Z10" s="194"/>
      <c r="AA10" s="224"/>
      <c r="AB10" s="202"/>
      <c r="AC10" s="194"/>
      <c r="AD10" s="194"/>
      <c r="AE10" s="197"/>
      <c r="AF10" s="202"/>
      <c r="AG10" s="194"/>
      <c r="AH10" s="194"/>
      <c r="AI10" s="197"/>
      <c r="AJ10" s="215"/>
      <c r="AK10" s="194"/>
      <c r="AL10" s="197"/>
    </row>
    <row r="11" spans="1:38" x14ac:dyDescent="0.3">
      <c r="A11" s="170" t="s">
        <v>3</v>
      </c>
      <c r="B11" s="217"/>
      <c r="C11" s="219"/>
      <c r="D11" s="219"/>
      <c r="E11" s="221"/>
      <c r="F11" s="202"/>
      <c r="G11" s="194"/>
      <c r="H11" s="197"/>
      <c r="I11" s="202"/>
      <c r="J11" s="194"/>
      <c r="K11" s="197"/>
      <c r="L11" s="202"/>
      <c r="M11" s="194"/>
      <c r="N11" s="197"/>
      <c r="O11" s="202"/>
      <c r="P11" s="194"/>
      <c r="Q11" s="194"/>
      <c r="R11" s="194"/>
      <c r="S11" s="224"/>
      <c r="T11" s="202"/>
      <c r="U11" s="194"/>
      <c r="V11" s="197"/>
      <c r="W11" s="215"/>
      <c r="X11" s="194"/>
      <c r="Y11" s="194"/>
      <c r="Z11" s="194"/>
      <c r="AA11" s="224"/>
      <c r="AB11" s="202"/>
      <c r="AC11" s="194"/>
      <c r="AD11" s="194"/>
      <c r="AE11" s="197"/>
      <c r="AF11" s="202"/>
      <c r="AG11" s="194"/>
      <c r="AH11" s="194"/>
      <c r="AI11" s="197"/>
      <c r="AJ11" s="215"/>
      <c r="AK11" s="194"/>
      <c r="AL11" s="197"/>
    </row>
    <row r="12" spans="1:38" x14ac:dyDescent="0.3">
      <c r="A12" s="171"/>
      <c r="B12" s="215"/>
      <c r="C12" s="194"/>
      <c r="D12" s="194"/>
      <c r="E12" s="197"/>
      <c r="F12" s="202"/>
      <c r="G12" s="194"/>
      <c r="H12" s="197"/>
      <c r="I12" s="202"/>
      <c r="J12" s="194"/>
      <c r="K12" s="197"/>
      <c r="L12" s="202"/>
      <c r="M12" s="194"/>
      <c r="N12" s="197"/>
      <c r="O12" s="202"/>
      <c r="P12" s="194"/>
      <c r="Q12" s="194"/>
      <c r="R12" s="194"/>
      <c r="S12" s="224"/>
      <c r="T12" s="202"/>
      <c r="U12" s="194"/>
      <c r="V12" s="197"/>
      <c r="W12" s="215"/>
      <c r="X12" s="194"/>
      <c r="Y12" s="194"/>
      <c r="Z12" s="194"/>
      <c r="AA12" s="224"/>
      <c r="AB12" s="202"/>
      <c r="AC12" s="194"/>
      <c r="AD12" s="194"/>
      <c r="AE12" s="197"/>
      <c r="AF12" s="202"/>
      <c r="AG12" s="194"/>
      <c r="AH12" s="194"/>
      <c r="AI12" s="197"/>
      <c r="AJ12" s="215"/>
      <c r="AK12" s="194"/>
      <c r="AL12" s="197"/>
    </row>
    <row r="13" spans="1:38" x14ac:dyDescent="0.3">
      <c r="A13" s="171"/>
      <c r="B13" s="215"/>
      <c r="C13" s="194"/>
      <c r="D13" s="194"/>
      <c r="E13" s="197"/>
      <c r="F13" s="202"/>
      <c r="G13" s="194"/>
      <c r="H13" s="197"/>
      <c r="I13" s="202"/>
      <c r="J13" s="194"/>
      <c r="K13" s="197"/>
      <c r="L13" s="202"/>
      <c r="M13" s="194"/>
      <c r="N13" s="197"/>
      <c r="O13" s="202"/>
      <c r="P13" s="194"/>
      <c r="Q13" s="194"/>
      <c r="R13" s="194"/>
      <c r="S13" s="224"/>
      <c r="T13" s="202"/>
      <c r="U13" s="194"/>
      <c r="V13" s="197"/>
      <c r="W13" s="215"/>
      <c r="X13" s="194"/>
      <c r="Y13" s="194"/>
      <c r="Z13" s="194"/>
      <c r="AA13" s="224"/>
      <c r="AB13" s="202"/>
      <c r="AC13" s="194"/>
      <c r="AD13" s="194"/>
      <c r="AE13" s="197"/>
      <c r="AF13" s="202"/>
      <c r="AG13" s="194"/>
      <c r="AH13" s="194"/>
      <c r="AI13" s="197"/>
      <c r="AJ13" s="215"/>
      <c r="AK13" s="194"/>
      <c r="AL13" s="197"/>
    </row>
    <row r="14" spans="1:38" x14ac:dyDescent="0.3">
      <c r="A14" s="171"/>
      <c r="B14" s="215"/>
      <c r="C14" s="194"/>
      <c r="D14" s="194"/>
      <c r="E14" s="197"/>
      <c r="F14" s="202"/>
      <c r="G14" s="194"/>
      <c r="H14" s="197"/>
      <c r="I14" s="202"/>
      <c r="J14" s="194"/>
      <c r="K14" s="197"/>
      <c r="L14" s="202"/>
      <c r="M14" s="194"/>
      <c r="N14" s="197"/>
      <c r="O14" s="202"/>
      <c r="P14" s="194"/>
      <c r="Q14" s="194"/>
      <c r="R14" s="194"/>
      <c r="S14" s="224"/>
      <c r="T14" s="202"/>
      <c r="U14" s="194"/>
      <c r="V14" s="197"/>
      <c r="W14" s="215"/>
      <c r="X14" s="194"/>
      <c r="Y14" s="194"/>
      <c r="Z14" s="194"/>
      <c r="AA14" s="224"/>
      <c r="AB14" s="202"/>
      <c r="AC14" s="194"/>
      <c r="AD14" s="194"/>
      <c r="AE14" s="197"/>
      <c r="AF14" s="202"/>
      <c r="AG14" s="194"/>
      <c r="AH14" s="194"/>
      <c r="AI14" s="197"/>
      <c r="AJ14" s="215"/>
      <c r="AK14" s="194"/>
      <c r="AL14" s="197"/>
    </row>
    <row r="15" spans="1:38" x14ac:dyDescent="0.3">
      <c r="A15" s="172"/>
      <c r="B15" s="218"/>
      <c r="C15" s="220"/>
      <c r="D15" s="220"/>
      <c r="E15" s="222"/>
      <c r="F15" s="202"/>
      <c r="G15" s="194"/>
      <c r="H15" s="197"/>
      <c r="I15" s="202"/>
      <c r="J15" s="194"/>
      <c r="K15" s="197"/>
      <c r="L15" s="202"/>
      <c r="M15" s="194"/>
      <c r="N15" s="197"/>
      <c r="O15" s="202"/>
      <c r="P15" s="194"/>
      <c r="Q15" s="194"/>
      <c r="R15" s="194"/>
      <c r="S15" s="224"/>
      <c r="T15" s="202"/>
      <c r="U15" s="194"/>
      <c r="V15" s="197"/>
      <c r="W15" s="215"/>
      <c r="X15" s="194"/>
      <c r="Y15" s="194"/>
      <c r="Z15" s="194"/>
      <c r="AA15" s="224"/>
      <c r="AB15" s="202"/>
      <c r="AC15" s="194"/>
      <c r="AD15" s="194"/>
      <c r="AE15" s="197"/>
      <c r="AF15" s="202"/>
      <c r="AG15" s="194"/>
      <c r="AH15" s="194"/>
      <c r="AI15" s="197"/>
      <c r="AJ15" s="215"/>
      <c r="AK15" s="194"/>
      <c r="AL15" s="197"/>
    </row>
    <row r="16" spans="1:38" x14ac:dyDescent="0.3">
      <c r="A16" s="170" t="s">
        <v>4</v>
      </c>
      <c r="B16" s="217"/>
      <c r="C16" s="219"/>
      <c r="D16" s="219"/>
      <c r="E16" s="221"/>
      <c r="F16" s="202"/>
      <c r="G16" s="194"/>
      <c r="H16" s="197"/>
      <c r="I16" s="202"/>
      <c r="J16" s="194"/>
      <c r="K16" s="197"/>
      <c r="L16" s="202"/>
      <c r="M16" s="194"/>
      <c r="N16" s="197"/>
      <c r="O16" s="202"/>
      <c r="P16" s="194"/>
      <c r="Q16" s="194"/>
      <c r="R16" s="194"/>
      <c r="S16" s="224"/>
      <c r="T16" s="202"/>
      <c r="U16" s="194"/>
      <c r="V16" s="197"/>
      <c r="W16" s="215"/>
      <c r="X16" s="194"/>
      <c r="Y16" s="194"/>
      <c r="Z16" s="194"/>
      <c r="AA16" s="224"/>
      <c r="AB16" s="202"/>
      <c r="AC16" s="194"/>
      <c r="AD16" s="194"/>
      <c r="AE16" s="197"/>
      <c r="AF16" s="202"/>
      <c r="AG16" s="194"/>
      <c r="AH16" s="194"/>
      <c r="AI16" s="197"/>
      <c r="AJ16" s="215"/>
      <c r="AK16" s="194"/>
      <c r="AL16" s="197"/>
    </row>
    <row r="17" spans="1:38" x14ac:dyDescent="0.3">
      <c r="A17" s="171"/>
      <c r="B17" s="215"/>
      <c r="C17" s="194"/>
      <c r="D17" s="194"/>
      <c r="E17" s="197"/>
      <c r="F17" s="202"/>
      <c r="G17" s="194"/>
      <c r="H17" s="197"/>
      <c r="I17" s="202"/>
      <c r="J17" s="194"/>
      <c r="K17" s="197"/>
      <c r="L17" s="202"/>
      <c r="M17" s="194"/>
      <c r="N17" s="197"/>
      <c r="O17" s="202"/>
      <c r="P17" s="194"/>
      <c r="Q17" s="194"/>
      <c r="R17" s="194"/>
      <c r="S17" s="224"/>
      <c r="T17" s="202"/>
      <c r="U17" s="194"/>
      <c r="V17" s="197"/>
      <c r="W17" s="215"/>
      <c r="X17" s="194"/>
      <c r="Y17" s="194"/>
      <c r="Z17" s="194"/>
      <c r="AA17" s="224"/>
      <c r="AB17" s="202"/>
      <c r="AC17" s="194"/>
      <c r="AD17" s="194"/>
      <c r="AE17" s="197"/>
      <c r="AF17" s="202"/>
      <c r="AG17" s="194"/>
      <c r="AH17" s="194"/>
      <c r="AI17" s="197"/>
      <c r="AJ17" s="215"/>
      <c r="AK17" s="194"/>
      <c r="AL17" s="197"/>
    </row>
    <row r="18" spans="1:38" x14ac:dyDescent="0.3">
      <c r="A18" s="171"/>
      <c r="B18" s="215"/>
      <c r="C18" s="194"/>
      <c r="D18" s="194"/>
      <c r="E18" s="197"/>
      <c r="F18" s="202"/>
      <c r="G18" s="194"/>
      <c r="H18" s="197"/>
      <c r="I18" s="202"/>
      <c r="J18" s="194"/>
      <c r="K18" s="197"/>
      <c r="L18" s="202"/>
      <c r="M18" s="194"/>
      <c r="N18" s="197"/>
      <c r="O18" s="202"/>
      <c r="P18" s="194"/>
      <c r="Q18" s="194"/>
      <c r="R18" s="194"/>
      <c r="S18" s="224"/>
      <c r="T18" s="202"/>
      <c r="U18" s="194"/>
      <c r="V18" s="197"/>
      <c r="W18" s="215"/>
      <c r="X18" s="194"/>
      <c r="Y18" s="194"/>
      <c r="Z18" s="194"/>
      <c r="AA18" s="224"/>
      <c r="AB18" s="202"/>
      <c r="AC18" s="194"/>
      <c r="AD18" s="194"/>
      <c r="AE18" s="197"/>
      <c r="AF18" s="202"/>
      <c r="AG18" s="194"/>
      <c r="AH18" s="194"/>
      <c r="AI18" s="197"/>
      <c r="AJ18" s="215"/>
      <c r="AK18" s="194"/>
      <c r="AL18" s="197"/>
    </row>
    <row r="19" spans="1:38" ht="17.25" thickBot="1" x14ac:dyDescent="0.35">
      <c r="A19" s="213"/>
      <c r="B19" s="216"/>
      <c r="C19" s="195"/>
      <c r="D19" s="195"/>
      <c r="E19" s="198"/>
      <c r="F19" s="203"/>
      <c r="G19" s="195"/>
      <c r="H19" s="198"/>
      <c r="I19" s="203"/>
      <c r="J19" s="195"/>
      <c r="K19" s="198"/>
      <c r="L19" s="203"/>
      <c r="M19" s="195"/>
      <c r="N19" s="198"/>
      <c r="O19" s="203"/>
      <c r="P19" s="195"/>
      <c r="Q19" s="195"/>
      <c r="R19" s="195"/>
      <c r="S19" s="225"/>
      <c r="T19" s="203"/>
      <c r="U19" s="195"/>
      <c r="V19" s="198"/>
      <c r="W19" s="216"/>
      <c r="X19" s="195"/>
      <c r="Y19" s="195"/>
      <c r="Z19" s="195"/>
      <c r="AA19" s="225"/>
      <c r="AB19" s="203"/>
      <c r="AC19" s="195"/>
      <c r="AD19" s="195"/>
      <c r="AE19" s="198"/>
      <c r="AF19" s="203"/>
      <c r="AG19" s="195"/>
      <c r="AH19" s="195"/>
      <c r="AI19" s="198"/>
      <c r="AJ19" s="216"/>
      <c r="AK19" s="195"/>
      <c r="AL19" s="198"/>
    </row>
    <row r="20" spans="1:38" x14ac:dyDescent="0.3">
      <c r="A20" s="192" t="s">
        <v>5</v>
      </c>
      <c r="B20" s="214"/>
      <c r="C20" s="193"/>
      <c r="D20" s="193"/>
      <c r="E20" s="196"/>
      <c r="F20" s="201"/>
      <c r="G20" s="193"/>
      <c r="H20" s="196"/>
      <c r="I20" s="201"/>
      <c r="J20" s="193"/>
      <c r="K20" s="196"/>
      <c r="L20" s="201"/>
      <c r="M20" s="193"/>
      <c r="N20" s="196"/>
      <c r="O20" s="201"/>
      <c r="P20" s="193"/>
      <c r="Q20" s="193"/>
      <c r="R20" s="193"/>
      <c r="S20" s="223"/>
      <c r="T20" s="201"/>
      <c r="U20" s="193"/>
      <c r="V20" s="196"/>
      <c r="W20" s="214"/>
      <c r="X20" s="193"/>
      <c r="Y20" s="193"/>
      <c r="Z20" s="193"/>
      <c r="AA20" s="223"/>
      <c r="AB20" s="201"/>
      <c r="AC20" s="193"/>
      <c r="AD20" s="193"/>
      <c r="AE20" s="196"/>
      <c r="AF20" s="201"/>
      <c r="AG20" s="193"/>
      <c r="AH20" s="193"/>
      <c r="AI20" s="196"/>
      <c r="AJ20" s="214"/>
      <c r="AK20" s="193"/>
      <c r="AL20" s="196"/>
    </row>
    <row r="21" spans="1:38" x14ac:dyDescent="0.3">
      <c r="A21" s="171"/>
      <c r="B21" s="215"/>
      <c r="C21" s="194"/>
      <c r="D21" s="194"/>
      <c r="E21" s="197"/>
      <c r="F21" s="202"/>
      <c r="G21" s="194"/>
      <c r="H21" s="197"/>
      <c r="I21" s="202"/>
      <c r="J21" s="194"/>
      <c r="K21" s="197"/>
      <c r="L21" s="202"/>
      <c r="M21" s="194"/>
      <c r="N21" s="197"/>
      <c r="O21" s="202"/>
      <c r="P21" s="194"/>
      <c r="Q21" s="194"/>
      <c r="R21" s="194"/>
      <c r="S21" s="224"/>
      <c r="T21" s="202"/>
      <c r="U21" s="194"/>
      <c r="V21" s="197"/>
      <c r="W21" s="215"/>
      <c r="X21" s="194"/>
      <c r="Y21" s="194"/>
      <c r="Z21" s="194"/>
      <c r="AA21" s="224"/>
      <c r="AB21" s="202"/>
      <c r="AC21" s="194"/>
      <c r="AD21" s="194"/>
      <c r="AE21" s="197"/>
      <c r="AF21" s="202"/>
      <c r="AG21" s="194"/>
      <c r="AH21" s="194"/>
      <c r="AI21" s="197"/>
      <c r="AJ21" s="215"/>
      <c r="AK21" s="194"/>
      <c r="AL21" s="197"/>
    </row>
    <row r="22" spans="1:38" x14ac:dyDescent="0.3">
      <c r="A22" s="171"/>
      <c r="B22" s="215"/>
      <c r="C22" s="194"/>
      <c r="D22" s="194"/>
      <c r="E22" s="197"/>
      <c r="F22" s="202"/>
      <c r="G22" s="194"/>
      <c r="H22" s="197"/>
      <c r="I22" s="202"/>
      <c r="J22" s="194"/>
      <c r="K22" s="197"/>
      <c r="L22" s="202"/>
      <c r="M22" s="194"/>
      <c r="N22" s="197"/>
      <c r="O22" s="202"/>
      <c r="P22" s="194"/>
      <c r="Q22" s="194"/>
      <c r="R22" s="194"/>
      <c r="S22" s="224"/>
      <c r="T22" s="202"/>
      <c r="U22" s="194"/>
      <c r="V22" s="197"/>
      <c r="W22" s="215"/>
      <c r="X22" s="194"/>
      <c r="Y22" s="194"/>
      <c r="Z22" s="194"/>
      <c r="AA22" s="224"/>
      <c r="AB22" s="202"/>
      <c r="AC22" s="194"/>
      <c r="AD22" s="194"/>
      <c r="AE22" s="197"/>
      <c r="AF22" s="202"/>
      <c r="AG22" s="194"/>
      <c r="AH22" s="194"/>
      <c r="AI22" s="197"/>
      <c r="AJ22" s="215"/>
      <c r="AK22" s="194"/>
      <c r="AL22" s="197"/>
    </row>
    <row r="23" spans="1:38" x14ac:dyDescent="0.3">
      <c r="A23" s="171"/>
      <c r="B23" s="215"/>
      <c r="C23" s="194"/>
      <c r="D23" s="194"/>
      <c r="E23" s="197"/>
      <c r="F23" s="202"/>
      <c r="G23" s="194"/>
      <c r="H23" s="197"/>
      <c r="I23" s="202"/>
      <c r="J23" s="194"/>
      <c r="K23" s="197"/>
      <c r="L23" s="202"/>
      <c r="M23" s="194"/>
      <c r="N23" s="197"/>
      <c r="O23" s="202"/>
      <c r="P23" s="194"/>
      <c r="Q23" s="194"/>
      <c r="R23" s="194"/>
      <c r="S23" s="224"/>
      <c r="T23" s="202"/>
      <c r="U23" s="194"/>
      <c r="V23" s="197"/>
      <c r="W23" s="215"/>
      <c r="X23" s="194"/>
      <c r="Y23" s="194"/>
      <c r="Z23" s="194"/>
      <c r="AA23" s="224"/>
      <c r="AB23" s="202"/>
      <c r="AC23" s="194"/>
      <c r="AD23" s="194"/>
      <c r="AE23" s="197"/>
      <c r="AF23" s="202"/>
      <c r="AG23" s="194"/>
      <c r="AH23" s="194"/>
      <c r="AI23" s="197"/>
      <c r="AJ23" s="215"/>
      <c r="AK23" s="194"/>
      <c r="AL23" s="197"/>
    </row>
    <row r="24" spans="1:38" x14ac:dyDescent="0.3">
      <c r="A24" s="172"/>
      <c r="B24" s="218"/>
      <c r="C24" s="220"/>
      <c r="D24" s="220"/>
      <c r="E24" s="222"/>
      <c r="F24" s="202"/>
      <c r="G24" s="194"/>
      <c r="H24" s="197"/>
      <c r="I24" s="202"/>
      <c r="J24" s="194"/>
      <c r="K24" s="197"/>
      <c r="L24" s="202"/>
      <c r="M24" s="194"/>
      <c r="N24" s="197"/>
      <c r="O24" s="202"/>
      <c r="P24" s="194"/>
      <c r="Q24" s="194"/>
      <c r="R24" s="194"/>
      <c r="S24" s="224"/>
      <c r="T24" s="202"/>
      <c r="U24" s="194"/>
      <c r="V24" s="197"/>
      <c r="W24" s="215"/>
      <c r="X24" s="194"/>
      <c r="Y24" s="194"/>
      <c r="Z24" s="194"/>
      <c r="AA24" s="224"/>
      <c r="AB24" s="202"/>
      <c r="AC24" s="194"/>
      <c r="AD24" s="194"/>
      <c r="AE24" s="197"/>
      <c r="AF24" s="202"/>
      <c r="AG24" s="194"/>
      <c r="AH24" s="194"/>
      <c r="AI24" s="197"/>
      <c r="AJ24" s="215"/>
      <c r="AK24" s="194"/>
      <c r="AL24" s="197"/>
    </row>
    <row r="25" spans="1:38" x14ac:dyDescent="0.3">
      <c r="A25" s="170" t="s">
        <v>6</v>
      </c>
      <c r="B25" s="217"/>
      <c r="C25" s="219"/>
      <c r="D25" s="219"/>
      <c r="E25" s="221"/>
      <c r="F25" s="202"/>
      <c r="G25" s="194"/>
      <c r="H25" s="197"/>
      <c r="I25" s="202"/>
      <c r="J25" s="194"/>
      <c r="K25" s="197"/>
      <c r="L25" s="202"/>
      <c r="M25" s="194"/>
      <c r="N25" s="197"/>
      <c r="O25" s="202"/>
      <c r="P25" s="194"/>
      <c r="Q25" s="194"/>
      <c r="R25" s="194"/>
      <c r="S25" s="224"/>
      <c r="T25" s="202"/>
      <c r="U25" s="194"/>
      <c r="V25" s="197"/>
      <c r="W25" s="215"/>
      <c r="X25" s="194"/>
      <c r="Y25" s="194"/>
      <c r="Z25" s="194"/>
      <c r="AA25" s="224"/>
      <c r="AB25" s="202"/>
      <c r="AC25" s="194"/>
      <c r="AD25" s="194"/>
      <c r="AE25" s="197"/>
      <c r="AF25" s="202"/>
      <c r="AG25" s="194"/>
      <c r="AH25" s="194"/>
      <c r="AI25" s="197"/>
      <c r="AJ25" s="215"/>
      <c r="AK25" s="194"/>
      <c r="AL25" s="197"/>
    </row>
    <row r="26" spans="1:38" x14ac:dyDescent="0.3">
      <c r="A26" s="171"/>
      <c r="B26" s="215"/>
      <c r="C26" s="194"/>
      <c r="D26" s="194"/>
      <c r="E26" s="197"/>
      <c r="F26" s="202"/>
      <c r="G26" s="194"/>
      <c r="H26" s="197"/>
      <c r="I26" s="202"/>
      <c r="J26" s="194"/>
      <c r="K26" s="197"/>
      <c r="L26" s="202"/>
      <c r="M26" s="194"/>
      <c r="N26" s="197"/>
      <c r="O26" s="202"/>
      <c r="P26" s="194"/>
      <c r="Q26" s="194"/>
      <c r="R26" s="194"/>
      <c r="S26" s="224"/>
      <c r="T26" s="202"/>
      <c r="U26" s="194"/>
      <c r="V26" s="197"/>
      <c r="W26" s="215"/>
      <c r="X26" s="194"/>
      <c r="Y26" s="194"/>
      <c r="Z26" s="194"/>
      <c r="AA26" s="224"/>
      <c r="AB26" s="202"/>
      <c r="AC26" s="194"/>
      <c r="AD26" s="194"/>
      <c r="AE26" s="197"/>
      <c r="AF26" s="202"/>
      <c r="AG26" s="194"/>
      <c r="AH26" s="194"/>
      <c r="AI26" s="197"/>
      <c r="AJ26" s="215"/>
      <c r="AK26" s="194"/>
      <c r="AL26" s="197"/>
    </row>
    <row r="27" spans="1:38" x14ac:dyDescent="0.3">
      <c r="A27" s="171"/>
      <c r="B27" s="215"/>
      <c r="C27" s="194"/>
      <c r="D27" s="194"/>
      <c r="E27" s="197"/>
      <c r="F27" s="202"/>
      <c r="G27" s="194"/>
      <c r="H27" s="197"/>
      <c r="I27" s="202"/>
      <c r="J27" s="194"/>
      <c r="K27" s="197"/>
      <c r="L27" s="202"/>
      <c r="M27" s="194"/>
      <c r="N27" s="197"/>
      <c r="O27" s="202"/>
      <c r="P27" s="194"/>
      <c r="Q27" s="194"/>
      <c r="R27" s="194"/>
      <c r="S27" s="224"/>
      <c r="T27" s="202"/>
      <c r="U27" s="194"/>
      <c r="V27" s="197"/>
      <c r="W27" s="215"/>
      <c r="X27" s="194"/>
      <c r="Y27" s="194"/>
      <c r="Z27" s="194"/>
      <c r="AA27" s="224"/>
      <c r="AB27" s="202"/>
      <c r="AC27" s="194"/>
      <c r="AD27" s="194"/>
      <c r="AE27" s="197"/>
      <c r="AF27" s="202"/>
      <c r="AG27" s="194"/>
      <c r="AH27" s="194"/>
      <c r="AI27" s="197"/>
      <c r="AJ27" s="215"/>
      <c r="AK27" s="194"/>
      <c r="AL27" s="197"/>
    </row>
    <row r="28" spans="1:38" x14ac:dyDescent="0.3">
      <c r="A28" s="171"/>
      <c r="B28" s="215"/>
      <c r="C28" s="194"/>
      <c r="D28" s="194"/>
      <c r="E28" s="197"/>
      <c r="F28" s="202"/>
      <c r="G28" s="194"/>
      <c r="H28" s="197"/>
      <c r="I28" s="202"/>
      <c r="J28" s="194"/>
      <c r="K28" s="197"/>
      <c r="L28" s="202"/>
      <c r="M28" s="194"/>
      <c r="N28" s="197"/>
      <c r="O28" s="202"/>
      <c r="P28" s="194"/>
      <c r="Q28" s="194"/>
      <c r="R28" s="194"/>
      <c r="S28" s="224"/>
      <c r="T28" s="202"/>
      <c r="U28" s="194"/>
      <c r="V28" s="197"/>
      <c r="W28" s="215"/>
      <c r="X28" s="194"/>
      <c r="Y28" s="194"/>
      <c r="Z28" s="194"/>
      <c r="AA28" s="224"/>
      <c r="AB28" s="202"/>
      <c r="AC28" s="194"/>
      <c r="AD28" s="194"/>
      <c r="AE28" s="197"/>
      <c r="AF28" s="202"/>
      <c r="AG28" s="194"/>
      <c r="AH28" s="194"/>
      <c r="AI28" s="197"/>
      <c r="AJ28" s="215"/>
      <c r="AK28" s="194"/>
      <c r="AL28" s="197"/>
    </row>
    <row r="29" spans="1:38" x14ac:dyDescent="0.3">
      <c r="A29" s="172"/>
      <c r="B29" s="218"/>
      <c r="C29" s="220"/>
      <c r="D29" s="220"/>
      <c r="E29" s="222"/>
      <c r="F29" s="202"/>
      <c r="G29" s="194"/>
      <c r="H29" s="197"/>
      <c r="I29" s="202"/>
      <c r="J29" s="194"/>
      <c r="K29" s="197"/>
      <c r="L29" s="202"/>
      <c r="M29" s="194"/>
      <c r="N29" s="197"/>
      <c r="O29" s="202"/>
      <c r="P29" s="194"/>
      <c r="Q29" s="194"/>
      <c r="R29" s="194"/>
      <c r="S29" s="224"/>
      <c r="T29" s="202"/>
      <c r="U29" s="194"/>
      <c r="V29" s="197"/>
      <c r="W29" s="215"/>
      <c r="X29" s="194"/>
      <c r="Y29" s="194"/>
      <c r="Z29" s="194"/>
      <c r="AA29" s="224"/>
      <c r="AB29" s="202"/>
      <c r="AC29" s="194"/>
      <c r="AD29" s="194"/>
      <c r="AE29" s="197"/>
      <c r="AF29" s="202"/>
      <c r="AG29" s="194"/>
      <c r="AH29" s="194"/>
      <c r="AI29" s="197"/>
      <c r="AJ29" s="215"/>
      <c r="AK29" s="194"/>
      <c r="AL29" s="197"/>
    </row>
    <row r="30" spans="1:38" x14ac:dyDescent="0.3">
      <c r="A30" s="209" t="s">
        <v>7</v>
      </c>
      <c r="B30" s="217"/>
      <c r="C30" s="219"/>
      <c r="D30" s="219"/>
      <c r="E30" s="221"/>
      <c r="F30" s="202"/>
      <c r="G30" s="194"/>
      <c r="H30" s="197"/>
      <c r="I30" s="202"/>
      <c r="J30" s="194"/>
      <c r="K30" s="197"/>
      <c r="L30" s="202"/>
      <c r="M30" s="194"/>
      <c r="N30" s="197"/>
      <c r="O30" s="202"/>
      <c r="P30" s="194"/>
      <c r="Q30" s="194"/>
      <c r="R30" s="194"/>
      <c r="S30" s="224"/>
      <c r="T30" s="202"/>
      <c r="U30" s="194"/>
      <c r="V30" s="197"/>
      <c r="W30" s="215"/>
      <c r="X30" s="194"/>
      <c r="Y30" s="194"/>
      <c r="Z30" s="194"/>
      <c r="AA30" s="224"/>
      <c r="AB30" s="202"/>
      <c r="AC30" s="194"/>
      <c r="AD30" s="194"/>
      <c r="AE30" s="197"/>
      <c r="AF30" s="202"/>
      <c r="AG30" s="194"/>
      <c r="AH30" s="194"/>
      <c r="AI30" s="197"/>
      <c r="AJ30" s="215"/>
      <c r="AK30" s="194"/>
      <c r="AL30" s="197"/>
    </row>
    <row r="31" spans="1:38" x14ac:dyDescent="0.3">
      <c r="A31" s="210"/>
      <c r="B31" s="215"/>
      <c r="C31" s="194"/>
      <c r="D31" s="194"/>
      <c r="E31" s="197"/>
      <c r="F31" s="202"/>
      <c r="G31" s="194"/>
      <c r="H31" s="197"/>
      <c r="I31" s="202"/>
      <c r="J31" s="194"/>
      <c r="K31" s="197"/>
      <c r="L31" s="202"/>
      <c r="M31" s="194"/>
      <c r="N31" s="197"/>
      <c r="O31" s="202"/>
      <c r="P31" s="194"/>
      <c r="Q31" s="194"/>
      <c r="R31" s="194"/>
      <c r="S31" s="224"/>
      <c r="T31" s="202"/>
      <c r="U31" s="194"/>
      <c r="V31" s="197"/>
      <c r="W31" s="215"/>
      <c r="X31" s="194"/>
      <c r="Y31" s="194"/>
      <c r="Z31" s="194"/>
      <c r="AA31" s="224"/>
      <c r="AB31" s="202"/>
      <c r="AC31" s="194"/>
      <c r="AD31" s="194"/>
      <c r="AE31" s="197"/>
      <c r="AF31" s="202"/>
      <c r="AG31" s="194"/>
      <c r="AH31" s="194"/>
      <c r="AI31" s="197"/>
      <c r="AJ31" s="215"/>
      <c r="AK31" s="194"/>
      <c r="AL31" s="197"/>
    </row>
    <row r="32" spans="1:38" x14ac:dyDescent="0.3">
      <c r="A32" s="210"/>
      <c r="B32" s="215"/>
      <c r="C32" s="194"/>
      <c r="D32" s="194"/>
      <c r="E32" s="197"/>
      <c r="F32" s="202"/>
      <c r="G32" s="194"/>
      <c r="H32" s="197"/>
      <c r="I32" s="202"/>
      <c r="J32" s="194"/>
      <c r="K32" s="197"/>
      <c r="L32" s="202"/>
      <c r="M32" s="194"/>
      <c r="N32" s="197"/>
      <c r="O32" s="202"/>
      <c r="P32" s="194"/>
      <c r="Q32" s="194"/>
      <c r="R32" s="194"/>
      <c r="S32" s="224"/>
      <c r="T32" s="202"/>
      <c r="U32" s="194"/>
      <c r="V32" s="197"/>
      <c r="W32" s="215"/>
      <c r="X32" s="194"/>
      <c r="Y32" s="194"/>
      <c r="Z32" s="194"/>
      <c r="AA32" s="224"/>
      <c r="AB32" s="202"/>
      <c r="AC32" s="194"/>
      <c r="AD32" s="194"/>
      <c r="AE32" s="197"/>
      <c r="AF32" s="202"/>
      <c r="AG32" s="194"/>
      <c r="AH32" s="194"/>
      <c r="AI32" s="197"/>
      <c r="AJ32" s="215"/>
      <c r="AK32" s="194"/>
      <c r="AL32" s="197"/>
    </row>
    <row r="33" spans="1:38" ht="17.25" thickBot="1" x14ac:dyDescent="0.35">
      <c r="A33" s="211"/>
      <c r="B33" s="216"/>
      <c r="C33" s="195"/>
      <c r="D33" s="195"/>
      <c r="E33" s="198"/>
      <c r="F33" s="203"/>
      <c r="G33" s="195"/>
      <c r="H33" s="198"/>
      <c r="I33" s="203"/>
      <c r="J33" s="195"/>
      <c r="K33" s="198"/>
      <c r="L33" s="203"/>
      <c r="M33" s="195"/>
      <c r="N33" s="198"/>
      <c r="O33" s="203"/>
      <c r="P33" s="195"/>
      <c r="Q33" s="195"/>
      <c r="R33" s="195"/>
      <c r="S33" s="225"/>
      <c r="T33" s="203"/>
      <c r="U33" s="195"/>
      <c r="V33" s="198"/>
      <c r="W33" s="216"/>
      <c r="X33" s="195"/>
      <c r="Y33" s="195"/>
      <c r="Z33" s="195"/>
      <c r="AA33" s="225"/>
      <c r="AB33" s="203"/>
      <c r="AC33" s="195"/>
      <c r="AD33" s="195"/>
      <c r="AE33" s="198"/>
      <c r="AF33" s="203"/>
      <c r="AG33" s="195"/>
      <c r="AH33" s="195"/>
      <c r="AI33" s="198"/>
      <c r="AJ33" s="216"/>
      <c r="AK33" s="195"/>
      <c r="AL33" s="198"/>
    </row>
    <row r="34" spans="1:38" x14ac:dyDescent="0.3">
      <c r="A34" s="212" t="s">
        <v>1</v>
      </c>
      <c r="B34" s="201"/>
      <c r="C34" s="193"/>
      <c r="D34" s="193"/>
      <c r="E34" s="196"/>
      <c r="F34" s="201"/>
      <c r="G34" s="193"/>
      <c r="H34" s="196"/>
      <c r="I34" s="201"/>
      <c r="J34" s="193"/>
      <c r="K34" s="196"/>
      <c r="L34" s="201"/>
      <c r="M34" s="193"/>
      <c r="N34" s="196"/>
      <c r="O34" s="201"/>
      <c r="P34" s="193"/>
      <c r="Q34" s="193"/>
      <c r="R34" s="193"/>
      <c r="S34" s="196"/>
      <c r="T34" s="201"/>
      <c r="U34" s="193"/>
      <c r="V34" s="196"/>
      <c r="W34" s="201"/>
      <c r="X34" s="193"/>
      <c r="Y34" s="193"/>
      <c r="Z34" s="193"/>
      <c r="AA34" s="196"/>
      <c r="AB34" s="201"/>
      <c r="AC34" s="193"/>
      <c r="AD34" s="193"/>
      <c r="AE34" s="196"/>
      <c r="AF34" s="201"/>
      <c r="AG34" s="193"/>
      <c r="AH34" s="193"/>
      <c r="AI34" s="196"/>
      <c r="AJ34" s="201"/>
      <c r="AK34" s="193"/>
      <c r="AL34" s="196"/>
    </row>
    <row r="35" spans="1:38" x14ac:dyDescent="0.3">
      <c r="A35" s="210"/>
      <c r="B35" s="202"/>
      <c r="C35" s="194"/>
      <c r="D35" s="194"/>
      <c r="E35" s="197"/>
      <c r="F35" s="202"/>
      <c r="G35" s="194"/>
      <c r="H35" s="197"/>
      <c r="I35" s="202"/>
      <c r="J35" s="194"/>
      <c r="K35" s="197"/>
      <c r="L35" s="202"/>
      <c r="M35" s="194"/>
      <c r="N35" s="197"/>
      <c r="O35" s="202"/>
      <c r="P35" s="194"/>
      <c r="Q35" s="194"/>
      <c r="R35" s="194"/>
      <c r="S35" s="197"/>
      <c r="T35" s="202"/>
      <c r="U35" s="194"/>
      <c r="V35" s="197"/>
      <c r="W35" s="202"/>
      <c r="X35" s="194"/>
      <c r="Y35" s="194"/>
      <c r="Z35" s="194"/>
      <c r="AA35" s="197"/>
      <c r="AB35" s="202"/>
      <c r="AC35" s="194"/>
      <c r="AD35" s="194"/>
      <c r="AE35" s="197"/>
      <c r="AF35" s="202"/>
      <c r="AG35" s="194"/>
      <c r="AH35" s="194"/>
      <c r="AI35" s="197"/>
      <c r="AJ35" s="202"/>
      <c r="AK35" s="194"/>
      <c r="AL35" s="197"/>
    </row>
    <row r="36" spans="1:38" x14ac:dyDescent="0.3">
      <c r="A36" s="210"/>
      <c r="B36" s="202"/>
      <c r="C36" s="194"/>
      <c r="D36" s="194"/>
      <c r="E36" s="197"/>
      <c r="F36" s="202"/>
      <c r="G36" s="194"/>
      <c r="H36" s="197"/>
      <c r="I36" s="202"/>
      <c r="J36" s="194"/>
      <c r="K36" s="197"/>
      <c r="L36" s="202"/>
      <c r="M36" s="194"/>
      <c r="N36" s="197"/>
      <c r="O36" s="202"/>
      <c r="P36" s="194"/>
      <c r="Q36" s="194"/>
      <c r="R36" s="194"/>
      <c r="S36" s="197"/>
      <c r="T36" s="202"/>
      <c r="U36" s="194"/>
      <c r="V36" s="197"/>
      <c r="W36" s="202"/>
      <c r="X36" s="194"/>
      <c r="Y36" s="194"/>
      <c r="Z36" s="194"/>
      <c r="AA36" s="197"/>
      <c r="AB36" s="202"/>
      <c r="AC36" s="194"/>
      <c r="AD36" s="194"/>
      <c r="AE36" s="197"/>
      <c r="AF36" s="202"/>
      <c r="AG36" s="194"/>
      <c r="AH36" s="194"/>
      <c r="AI36" s="197"/>
      <c r="AJ36" s="202"/>
      <c r="AK36" s="194"/>
      <c r="AL36" s="197"/>
    </row>
    <row r="37" spans="1:38" x14ac:dyDescent="0.3">
      <c r="A37" s="210"/>
      <c r="B37" s="202"/>
      <c r="C37" s="194"/>
      <c r="D37" s="194"/>
      <c r="E37" s="197"/>
      <c r="F37" s="202"/>
      <c r="G37" s="194"/>
      <c r="H37" s="197"/>
      <c r="I37" s="202"/>
      <c r="J37" s="194"/>
      <c r="K37" s="197"/>
      <c r="L37" s="202"/>
      <c r="M37" s="194"/>
      <c r="N37" s="197"/>
      <c r="O37" s="202"/>
      <c r="P37" s="194"/>
      <c r="Q37" s="194"/>
      <c r="R37" s="194"/>
      <c r="S37" s="197"/>
      <c r="T37" s="202"/>
      <c r="U37" s="194"/>
      <c r="V37" s="197"/>
      <c r="W37" s="202"/>
      <c r="X37" s="194"/>
      <c r="Y37" s="194"/>
      <c r="Z37" s="194"/>
      <c r="AA37" s="197"/>
      <c r="AB37" s="202"/>
      <c r="AC37" s="194"/>
      <c r="AD37" s="194"/>
      <c r="AE37" s="197"/>
      <c r="AF37" s="202"/>
      <c r="AG37" s="194"/>
      <c r="AH37" s="194"/>
      <c r="AI37" s="197"/>
      <c r="AJ37" s="202"/>
      <c r="AK37" s="194"/>
      <c r="AL37" s="197"/>
    </row>
    <row r="38" spans="1:38" ht="17.25" thickBot="1" x14ac:dyDescent="0.35">
      <c r="A38" s="211"/>
      <c r="B38" s="203"/>
      <c r="C38" s="195"/>
      <c r="D38" s="195"/>
      <c r="E38" s="198"/>
      <c r="F38" s="202"/>
      <c r="G38" s="194"/>
      <c r="H38" s="197"/>
      <c r="I38" s="202"/>
      <c r="J38" s="194"/>
      <c r="K38" s="197"/>
      <c r="L38" s="202"/>
      <c r="M38" s="194"/>
      <c r="N38" s="197"/>
      <c r="O38" s="202"/>
      <c r="P38" s="194"/>
      <c r="Q38" s="194"/>
      <c r="R38" s="194"/>
      <c r="S38" s="197"/>
      <c r="T38" s="202"/>
      <c r="U38" s="194"/>
      <c r="V38" s="197"/>
      <c r="W38" s="202"/>
      <c r="X38" s="194"/>
      <c r="Y38" s="194"/>
      <c r="Z38" s="194"/>
      <c r="AA38" s="197"/>
      <c r="AB38" s="202"/>
      <c r="AC38" s="194"/>
      <c r="AD38" s="194"/>
      <c r="AE38" s="197"/>
      <c r="AF38" s="202"/>
      <c r="AG38" s="194"/>
      <c r="AH38" s="194"/>
      <c r="AI38" s="197"/>
      <c r="AJ38" s="202"/>
      <c r="AK38" s="194"/>
      <c r="AL38" s="197"/>
    </row>
    <row r="39" spans="1:38" x14ac:dyDescent="0.3">
      <c r="A39" s="212" t="s">
        <v>8</v>
      </c>
      <c r="B39" s="201"/>
      <c r="C39" s="193"/>
      <c r="D39" s="193"/>
      <c r="E39" s="196"/>
      <c r="F39" s="202"/>
      <c r="G39" s="194"/>
      <c r="H39" s="197"/>
      <c r="I39" s="202"/>
      <c r="J39" s="194"/>
      <c r="K39" s="197"/>
      <c r="L39" s="202"/>
      <c r="M39" s="194"/>
      <c r="N39" s="197"/>
      <c r="O39" s="202"/>
      <c r="P39" s="194"/>
      <c r="Q39" s="194"/>
      <c r="R39" s="194"/>
      <c r="S39" s="197"/>
      <c r="T39" s="202"/>
      <c r="U39" s="194"/>
      <c r="V39" s="197"/>
      <c r="W39" s="202"/>
      <c r="X39" s="194"/>
      <c r="Y39" s="194"/>
      <c r="Z39" s="194"/>
      <c r="AA39" s="197"/>
      <c r="AB39" s="202"/>
      <c r="AC39" s="194"/>
      <c r="AD39" s="194"/>
      <c r="AE39" s="197"/>
      <c r="AF39" s="202"/>
      <c r="AG39" s="194"/>
      <c r="AH39" s="194"/>
      <c r="AI39" s="197"/>
      <c r="AJ39" s="202"/>
      <c r="AK39" s="194"/>
      <c r="AL39" s="197"/>
    </row>
    <row r="40" spans="1:38" x14ac:dyDescent="0.3">
      <c r="A40" s="210"/>
      <c r="B40" s="202"/>
      <c r="C40" s="194"/>
      <c r="D40" s="194"/>
      <c r="E40" s="197"/>
      <c r="F40" s="202"/>
      <c r="G40" s="194"/>
      <c r="H40" s="197"/>
      <c r="I40" s="202"/>
      <c r="J40" s="194"/>
      <c r="K40" s="197"/>
      <c r="L40" s="202"/>
      <c r="M40" s="194"/>
      <c r="N40" s="197"/>
      <c r="O40" s="202"/>
      <c r="P40" s="194"/>
      <c r="Q40" s="194"/>
      <c r="R40" s="194"/>
      <c r="S40" s="197"/>
      <c r="T40" s="202"/>
      <c r="U40" s="194"/>
      <c r="V40" s="197"/>
      <c r="W40" s="202"/>
      <c r="X40" s="194"/>
      <c r="Y40" s="194"/>
      <c r="Z40" s="194"/>
      <c r="AA40" s="197"/>
      <c r="AB40" s="202"/>
      <c r="AC40" s="194"/>
      <c r="AD40" s="194"/>
      <c r="AE40" s="197"/>
      <c r="AF40" s="202"/>
      <c r="AG40" s="194"/>
      <c r="AH40" s="194"/>
      <c r="AI40" s="197"/>
      <c r="AJ40" s="202"/>
      <c r="AK40" s="194"/>
      <c r="AL40" s="197"/>
    </row>
    <row r="41" spans="1:38" x14ac:dyDescent="0.3">
      <c r="A41" s="210"/>
      <c r="B41" s="202"/>
      <c r="C41" s="194"/>
      <c r="D41" s="194"/>
      <c r="E41" s="197"/>
      <c r="F41" s="202"/>
      <c r="G41" s="194"/>
      <c r="H41" s="197"/>
      <c r="I41" s="202"/>
      <c r="J41" s="194"/>
      <c r="K41" s="197"/>
      <c r="L41" s="202"/>
      <c r="M41" s="194"/>
      <c r="N41" s="197"/>
      <c r="O41" s="202"/>
      <c r="P41" s="194"/>
      <c r="Q41" s="194"/>
      <c r="R41" s="194"/>
      <c r="S41" s="197"/>
      <c r="T41" s="202"/>
      <c r="U41" s="194"/>
      <c r="V41" s="197"/>
      <c r="W41" s="202"/>
      <c r="X41" s="194"/>
      <c r="Y41" s="194"/>
      <c r="Z41" s="194"/>
      <c r="AA41" s="197"/>
      <c r="AB41" s="202"/>
      <c r="AC41" s="194"/>
      <c r="AD41" s="194"/>
      <c r="AE41" s="197"/>
      <c r="AF41" s="202"/>
      <c r="AG41" s="194"/>
      <c r="AH41" s="194"/>
      <c r="AI41" s="197"/>
      <c r="AJ41" s="202"/>
      <c r="AK41" s="194"/>
      <c r="AL41" s="197"/>
    </row>
    <row r="42" spans="1:38" x14ac:dyDescent="0.3">
      <c r="A42" s="210"/>
      <c r="B42" s="202"/>
      <c r="C42" s="194"/>
      <c r="D42" s="194"/>
      <c r="E42" s="197"/>
      <c r="F42" s="202"/>
      <c r="G42" s="194"/>
      <c r="H42" s="197"/>
      <c r="I42" s="202"/>
      <c r="J42" s="194"/>
      <c r="K42" s="197"/>
      <c r="L42" s="202"/>
      <c r="M42" s="194"/>
      <c r="N42" s="197"/>
      <c r="O42" s="202"/>
      <c r="P42" s="194"/>
      <c r="Q42" s="194"/>
      <c r="R42" s="194"/>
      <c r="S42" s="197"/>
      <c r="T42" s="202"/>
      <c r="U42" s="194"/>
      <c r="V42" s="197"/>
      <c r="W42" s="202"/>
      <c r="X42" s="194"/>
      <c r="Y42" s="194"/>
      <c r="Z42" s="194"/>
      <c r="AA42" s="197"/>
      <c r="AB42" s="202"/>
      <c r="AC42" s="194"/>
      <c r="AD42" s="194"/>
      <c r="AE42" s="197"/>
      <c r="AF42" s="202"/>
      <c r="AG42" s="194"/>
      <c r="AH42" s="194"/>
      <c r="AI42" s="197"/>
      <c r="AJ42" s="202"/>
      <c r="AK42" s="194"/>
      <c r="AL42" s="197"/>
    </row>
    <row r="43" spans="1:38" ht="17.25" thickBot="1" x14ac:dyDescent="0.35">
      <c r="A43" s="211"/>
      <c r="B43" s="203"/>
      <c r="C43" s="195"/>
      <c r="D43" s="195"/>
      <c r="E43" s="198"/>
      <c r="F43" s="202"/>
      <c r="G43" s="194"/>
      <c r="H43" s="197"/>
      <c r="I43" s="202"/>
      <c r="J43" s="194"/>
      <c r="K43" s="197"/>
      <c r="L43" s="202"/>
      <c r="M43" s="194"/>
      <c r="N43" s="197"/>
      <c r="O43" s="202"/>
      <c r="P43" s="194"/>
      <c r="Q43" s="194"/>
      <c r="R43" s="194"/>
      <c r="S43" s="197"/>
      <c r="T43" s="202"/>
      <c r="U43" s="194"/>
      <c r="V43" s="197"/>
      <c r="W43" s="202"/>
      <c r="X43" s="194"/>
      <c r="Y43" s="194"/>
      <c r="Z43" s="194"/>
      <c r="AA43" s="197"/>
      <c r="AB43" s="202"/>
      <c r="AC43" s="194"/>
      <c r="AD43" s="194"/>
      <c r="AE43" s="197"/>
      <c r="AF43" s="202"/>
      <c r="AG43" s="194"/>
      <c r="AH43" s="194"/>
      <c r="AI43" s="197"/>
      <c r="AJ43" s="202"/>
      <c r="AK43" s="194"/>
      <c r="AL43" s="197"/>
    </row>
    <row r="44" spans="1:38" x14ac:dyDescent="0.3">
      <c r="A44" s="210" t="s">
        <v>9</v>
      </c>
      <c r="B44" s="201"/>
      <c r="C44" s="193"/>
      <c r="D44" s="193"/>
      <c r="E44" s="196"/>
      <c r="F44" s="202"/>
      <c r="G44" s="194"/>
      <c r="H44" s="197"/>
      <c r="I44" s="202"/>
      <c r="J44" s="194"/>
      <c r="K44" s="197"/>
      <c r="L44" s="202"/>
      <c r="M44" s="194"/>
      <c r="N44" s="197"/>
      <c r="O44" s="202"/>
      <c r="P44" s="194"/>
      <c r="Q44" s="194"/>
      <c r="R44" s="194"/>
      <c r="S44" s="197"/>
      <c r="T44" s="202"/>
      <c r="U44" s="194"/>
      <c r="V44" s="197"/>
      <c r="W44" s="202"/>
      <c r="X44" s="194"/>
      <c r="Y44" s="194"/>
      <c r="Z44" s="194"/>
      <c r="AA44" s="197"/>
      <c r="AB44" s="202"/>
      <c r="AC44" s="194"/>
      <c r="AD44" s="194"/>
      <c r="AE44" s="197"/>
      <c r="AF44" s="202"/>
      <c r="AG44" s="194"/>
      <c r="AH44" s="194"/>
      <c r="AI44" s="197"/>
      <c r="AJ44" s="202"/>
      <c r="AK44" s="194"/>
      <c r="AL44" s="197"/>
    </row>
    <row r="45" spans="1:38" x14ac:dyDescent="0.3">
      <c r="A45" s="210"/>
      <c r="B45" s="202"/>
      <c r="C45" s="194"/>
      <c r="D45" s="194"/>
      <c r="E45" s="197"/>
      <c r="F45" s="202"/>
      <c r="G45" s="194"/>
      <c r="H45" s="197"/>
      <c r="I45" s="202"/>
      <c r="J45" s="194"/>
      <c r="K45" s="197"/>
      <c r="L45" s="202"/>
      <c r="M45" s="194"/>
      <c r="N45" s="197"/>
      <c r="O45" s="202"/>
      <c r="P45" s="194"/>
      <c r="Q45" s="194"/>
      <c r="R45" s="194"/>
      <c r="S45" s="197"/>
      <c r="T45" s="202"/>
      <c r="U45" s="194"/>
      <c r="V45" s="197"/>
      <c r="W45" s="202"/>
      <c r="X45" s="194"/>
      <c r="Y45" s="194"/>
      <c r="Z45" s="194"/>
      <c r="AA45" s="197"/>
      <c r="AB45" s="202"/>
      <c r="AC45" s="194"/>
      <c r="AD45" s="194"/>
      <c r="AE45" s="197"/>
      <c r="AF45" s="202"/>
      <c r="AG45" s="194"/>
      <c r="AH45" s="194"/>
      <c r="AI45" s="197"/>
      <c r="AJ45" s="202"/>
      <c r="AK45" s="194"/>
      <c r="AL45" s="197"/>
    </row>
    <row r="46" spans="1:38" x14ac:dyDescent="0.3">
      <c r="A46" s="210"/>
      <c r="B46" s="202"/>
      <c r="C46" s="194"/>
      <c r="D46" s="194"/>
      <c r="E46" s="197"/>
      <c r="F46" s="202"/>
      <c r="G46" s="194"/>
      <c r="H46" s="197"/>
      <c r="I46" s="202"/>
      <c r="J46" s="194"/>
      <c r="K46" s="197"/>
      <c r="L46" s="202"/>
      <c r="M46" s="194"/>
      <c r="N46" s="197"/>
      <c r="O46" s="202"/>
      <c r="P46" s="194"/>
      <c r="Q46" s="194"/>
      <c r="R46" s="194"/>
      <c r="S46" s="197"/>
      <c r="T46" s="202"/>
      <c r="U46" s="194"/>
      <c r="V46" s="197"/>
      <c r="W46" s="202"/>
      <c r="X46" s="194"/>
      <c r="Y46" s="194"/>
      <c r="Z46" s="194"/>
      <c r="AA46" s="197"/>
      <c r="AB46" s="202"/>
      <c r="AC46" s="194"/>
      <c r="AD46" s="194"/>
      <c r="AE46" s="197"/>
      <c r="AF46" s="202"/>
      <c r="AG46" s="194"/>
      <c r="AH46" s="194"/>
      <c r="AI46" s="197"/>
      <c r="AJ46" s="202"/>
      <c r="AK46" s="194"/>
      <c r="AL46" s="197"/>
    </row>
    <row r="47" spans="1:38" x14ac:dyDescent="0.3">
      <c r="A47" s="210"/>
      <c r="B47" s="202"/>
      <c r="C47" s="194"/>
      <c r="D47" s="194"/>
      <c r="E47" s="197"/>
      <c r="F47" s="202"/>
      <c r="G47" s="194"/>
      <c r="H47" s="197"/>
      <c r="I47" s="202"/>
      <c r="J47" s="194"/>
      <c r="K47" s="197"/>
      <c r="L47" s="202"/>
      <c r="M47" s="194"/>
      <c r="N47" s="197"/>
      <c r="O47" s="202"/>
      <c r="P47" s="194"/>
      <c r="Q47" s="194"/>
      <c r="R47" s="194"/>
      <c r="S47" s="197"/>
      <c r="T47" s="202"/>
      <c r="U47" s="194"/>
      <c r="V47" s="197"/>
      <c r="W47" s="202"/>
      <c r="X47" s="194"/>
      <c r="Y47" s="194"/>
      <c r="Z47" s="194"/>
      <c r="AA47" s="197"/>
      <c r="AB47" s="202"/>
      <c r="AC47" s="194"/>
      <c r="AD47" s="194"/>
      <c r="AE47" s="197"/>
      <c r="AF47" s="202"/>
      <c r="AG47" s="194"/>
      <c r="AH47" s="194"/>
      <c r="AI47" s="197"/>
      <c r="AJ47" s="202"/>
      <c r="AK47" s="194"/>
      <c r="AL47" s="197"/>
    </row>
    <row r="48" spans="1:38" ht="17.25" thickBot="1" x14ac:dyDescent="0.35">
      <c r="A48" s="211"/>
      <c r="B48" s="203"/>
      <c r="C48" s="195"/>
      <c r="D48" s="195"/>
      <c r="E48" s="198"/>
      <c r="F48" s="203"/>
      <c r="G48" s="195"/>
      <c r="H48" s="198"/>
      <c r="I48" s="203"/>
      <c r="J48" s="195"/>
      <c r="K48" s="198"/>
      <c r="L48" s="203"/>
      <c r="M48" s="195"/>
      <c r="N48" s="198"/>
      <c r="O48" s="203"/>
      <c r="P48" s="195"/>
      <c r="Q48" s="195"/>
      <c r="R48" s="195"/>
      <c r="S48" s="198"/>
      <c r="T48" s="203"/>
      <c r="U48" s="195"/>
      <c r="V48" s="198"/>
      <c r="W48" s="203"/>
      <c r="X48" s="195"/>
      <c r="Y48" s="195"/>
      <c r="Z48" s="195"/>
      <c r="AA48" s="198"/>
      <c r="AB48" s="203"/>
      <c r="AC48" s="195"/>
      <c r="AD48" s="195"/>
      <c r="AE48" s="198"/>
      <c r="AF48" s="203"/>
      <c r="AG48" s="195"/>
      <c r="AH48" s="195"/>
      <c r="AI48" s="198"/>
      <c r="AJ48" s="203"/>
      <c r="AK48" s="195"/>
      <c r="AL48" s="198"/>
    </row>
    <row r="49" spans="1:38" x14ac:dyDescent="0.3">
      <c r="A49" s="212" t="s">
        <v>10</v>
      </c>
      <c r="B49" s="201"/>
      <c r="C49" s="193"/>
      <c r="D49" s="193"/>
      <c r="E49" s="196"/>
      <c r="F49" s="201"/>
      <c r="G49" s="193"/>
      <c r="H49" s="196"/>
      <c r="I49" s="201"/>
      <c r="J49" s="193"/>
      <c r="K49" s="196"/>
      <c r="L49" s="201"/>
      <c r="M49" s="193"/>
      <c r="N49" s="196"/>
      <c r="O49" s="201"/>
      <c r="P49" s="193"/>
      <c r="Q49" s="115"/>
      <c r="R49" s="115"/>
      <c r="S49" s="196"/>
      <c r="T49" s="201"/>
      <c r="U49" s="193"/>
      <c r="V49" s="196"/>
      <c r="W49" s="201"/>
      <c r="X49" s="193"/>
      <c r="Y49" s="193"/>
      <c r="Z49" s="193"/>
      <c r="AA49" s="196"/>
      <c r="AB49" s="201"/>
      <c r="AC49" s="193"/>
      <c r="AD49" s="193"/>
      <c r="AE49" s="196"/>
      <c r="AF49" s="201"/>
      <c r="AG49" s="193"/>
      <c r="AH49" s="193"/>
      <c r="AI49" s="196"/>
      <c r="AJ49" s="201"/>
      <c r="AK49" s="193"/>
      <c r="AL49" s="196"/>
    </row>
    <row r="50" spans="1:38" x14ac:dyDescent="0.3">
      <c r="A50" s="210"/>
      <c r="B50" s="202"/>
      <c r="C50" s="194"/>
      <c r="D50" s="194"/>
      <c r="E50" s="197"/>
      <c r="F50" s="202"/>
      <c r="G50" s="194"/>
      <c r="H50" s="197"/>
      <c r="I50" s="202"/>
      <c r="J50" s="194"/>
      <c r="K50" s="197"/>
      <c r="L50" s="202"/>
      <c r="M50" s="194"/>
      <c r="N50" s="197"/>
      <c r="O50" s="202"/>
      <c r="P50" s="194"/>
      <c r="Q50" s="116"/>
      <c r="R50" s="116"/>
      <c r="S50" s="197"/>
      <c r="T50" s="202"/>
      <c r="U50" s="194"/>
      <c r="V50" s="197"/>
      <c r="W50" s="202"/>
      <c r="X50" s="194"/>
      <c r="Y50" s="194"/>
      <c r="Z50" s="194"/>
      <c r="AA50" s="197"/>
      <c r="AB50" s="202"/>
      <c r="AC50" s="194"/>
      <c r="AD50" s="194"/>
      <c r="AE50" s="197"/>
      <c r="AF50" s="202"/>
      <c r="AG50" s="194"/>
      <c r="AH50" s="194"/>
      <c r="AI50" s="197"/>
      <c r="AJ50" s="202"/>
      <c r="AK50" s="194"/>
      <c r="AL50" s="197"/>
    </row>
    <row r="51" spans="1:38" x14ac:dyDescent="0.3">
      <c r="A51" s="210"/>
      <c r="B51" s="202"/>
      <c r="C51" s="194"/>
      <c r="D51" s="194"/>
      <c r="E51" s="197"/>
      <c r="F51" s="202"/>
      <c r="G51" s="194"/>
      <c r="H51" s="197"/>
      <c r="I51" s="202"/>
      <c r="J51" s="194"/>
      <c r="K51" s="197"/>
      <c r="L51" s="202"/>
      <c r="M51" s="194"/>
      <c r="N51" s="197"/>
      <c r="O51" s="202"/>
      <c r="P51" s="194"/>
      <c r="Q51" s="116"/>
      <c r="R51" s="116"/>
      <c r="S51" s="197"/>
      <c r="T51" s="202"/>
      <c r="U51" s="194"/>
      <c r="V51" s="197"/>
      <c r="W51" s="202"/>
      <c r="X51" s="194"/>
      <c r="Y51" s="194"/>
      <c r="Z51" s="194"/>
      <c r="AA51" s="197"/>
      <c r="AB51" s="202"/>
      <c r="AC51" s="194"/>
      <c r="AD51" s="194"/>
      <c r="AE51" s="197"/>
      <c r="AF51" s="202"/>
      <c r="AG51" s="194"/>
      <c r="AH51" s="194"/>
      <c r="AI51" s="197"/>
      <c r="AJ51" s="202"/>
      <c r="AK51" s="194"/>
      <c r="AL51" s="197"/>
    </row>
    <row r="52" spans="1:38" x14ac:dyDescent="0.3">
      <c r="A52" s="210"/>
      <c r="B52" s="202"/>
      <c r="C52" s="194"/>
      <c r="D52" s="194"/>
      <c r="E52" s="197"/>
      <c r="F52" s="202"/>
      <c r="G52" s="194"/>
      <c r="H52" s="197"/>
      <c r="I52" s="202"/>
      <c r="J52" s="194"/>
      <c r="K52" s="197"/>
      <c r="L52" s="202"/>
      <c r="M52" s="194"/>
      <c r="N52" s="197"/>
      <c r="O52" s="202"/>
      <c r="P52" s="194"/>
      <c r="Q52" s="116"/>
      <c r="R52" s="116"/>
      <c r="S52" s="197"/>
      <c r="T52" s="202"/>
      <c r="U52" s="194"/>
      <c r="V52" s="197"/>
      <c r="W52" s="202"/>
      <c r="X52" s="194"/>
      <c r="Y52" s="194"/>
      <c r="Z52" s="194"/>
      <c r="AA52" s="197"/>
      <c r="AB52" s="202"/>
      <c r="AC52" s="194"/>
      <c r="AD52" s="194"/>
      <c r="AE52" s="197"/>
      <c r="AF52" s="202"/>
      <c r="AG52" s="194"/>
      <c r="AH52" s="194"/>
      <c r="AI52" s="197"/>
      <c r="AJ52" s="202"/>
      <c r="AK52" s="194"/>
      <c r="AL52" s="197"/>
    </row>
    <row r="53" spans="1:38" ht="17.25" thickBot="1" x14ac:dyDescent="0.35">
      <c r="A53" s="210"/>
      <c r="B53" s="203"/>
      <c r="C53" s="195"/>
      <c r="D53" s="195"/>
      <c r="E53" s="198"/>
      <c r="F53" s="202"/>
      <c r="G53" s="194"/>
      <c r="H53" s="197"/>
      <c r="I53" s="202"/>
      <c r="J53" s="194"/>
      <c r="K53" s="197"/>
      <c r="L53" s="202"/>
      <c r="M53" s="194"/>
      <c r="N53" s="197"/>
      <c r="O53" s="202"/>
      <c r="P53" s="194"/>
      <c r="Q53" s="116"/>
      <c r="R53" s="116"/>
      <c r="S53" s="197"/>
      <c r="T53" s="202"/>
      <c r="U53" s="194"/>
      <c r="V53" s="197"/>
      <c r="W53" s="202"/>
      <c r="X53" s="194"/>
      <c r="Y53" s="194"/>
      <c r="Z53" s="194"/>
      <c r="AA53" s="197"/>
      <c r="AB53" s="202"/>
      <c r="AC53" s="194"/>
      <c r="AD53" s="194"/>
      <c r="AE53" s="197"/>
      <c r="AF53" s="202"/>
      <c r="AG53" s="194"/>
      <c r="AH53" s="194"/>
      <c r="AI53" s="197"/>
      <c r="AJ53" s="202"/>
      <c r="AK53" s="194"/>
      <c r="AL53" s="197"/>
    </row>
    <row r="54" spans="1:38" x14ac:dyDescent="0.3">
      <c r="A54" s="212" t="s">
        <v>11</v>
      </c>
      <c r="B54" s="201"/>
      <c r="C54" s="193"/>
      <c r="D54" s="193"/>
      <c r="E54" s="196"/>
      <c r="F54" s="202"/>
      <c r="G54" s="194"/>
      <c r="H54" s="197"/>
      <c r="I54" s="202"/>
      <c r="J54" s="194"/>
      <c r="K54" s="197"/>
      <c r="L54" s="202"/>
      <c r="M54" s="194"/>
      <c r="N54" s="197"/>
      <c r="O54" s="202"/>
      <c r="P54" s="194"/>
      <c r="Q54" s="116"/>
      <c r="R54" s="116"/>
      <c r="S54" s="197"/>
      <c r="T54" s="202"/>
      <c r="U54" s="194"/>
      <c r="V54" s="197"/>
      <c r="W54" s="202"/>
      <c r="X54" s="194"/>
      <c r="Y54" s="194"/>
      <c r="Z54" s="194"/>
      <c r="AA54" s="197"/>
      <c r="AB54" s="202"/>
      <c r="AC54" s="194"/>
      <c r="AD54" s="194"/>
      <c r="AE54" s="197"/>
      <c r="AF54" s="202"/>
      <c r="AG54" s="194"/>
      <c r="AH54" s="194"/>
      <c r="AI54" s="197"/>
      <c r="AJ54" s="202"/>
      <c r="AK54" s="194"/>
      <c r="AL54" s="197"/>
    </row>
    <row r="55" spans="1:38" x14ac:dyDescent="0.3">
      <c r="A55" s="210"/>
      <c r="B55" s="202"/>
      <c r="C55" s="194"/>
      <c r="D55" s="194"/>
      <c r="E55" s="197"/>
      <c r="F55" s="202"/>
      <c r="G55" s="194"/>
      <c r="H55" s="197"/>
      <c r="I55" s="202"/>
      <c r="J55" s="194"/>
      <c r="K55" s="197"/>
      <c r="L55" s="202"/>
      <c r="M55" s="194"/>
      <c r="N55" s="197"/>
      <c r="O55" s="202"/>
      <c r="P55" s="194"/>
      <c r="Q55" s="116"/>
      <c r="R55" s="116"/>
      <c r="S55" s="197"/>
      <c r="T55" s="202"/>
      <c r="U55" s="194"/>
      <c r="V55" s="197"/>
      <c r="W55" s="202"/>
      <c r="X55" s="194"/>
      <c r="Y55" s="194"/>
      <c r="Z55" s="194"/>
      <c r="AA55" s="197"/>
      <c r="AB55" s="202"/>
      <c r="AC55" s="194"/>
      <c r="AD55" s="194"/>
      <c r="AE55" s="197"/>
      <c r="AF55" s="202"/>
      <c r="AG55" s="194"/>
      <c r="AH55" s="194"/>
      <c r="AI55" s="197"/>
      <c r="AJ55" s="202"/>
      <c r="AK55" s="194"/>
      <c r="AL55" s="197"/>
    </row>
    <row r="56" spans="1:38" x14ac:dyDescent="0.3">
      <c r="A56" s="210"/>
      <c r="B56" s="202"/>
      <c r="C56" s="194"/>
      <c r="D56" s="194"/>
      <c r="E56" s="197"/>
      <c r="F56" s="202"/>
      <c r="G56" s="194"/>
      <c r="H56" s="197"/>
      <c r="I56" s="202"/>
      <c r="J56" s="194"/>
      <c r="K56" s="197"/>
      <c r="L56" s="202"/>
      <c r="M56" s="194"/>
      <c r="N56" s="197"/>
      <c r="O56" s="202"/>
      <c r="P56" s="194"/>
      <c r="Q56" s="116"/>
      <c r="R56" s="116"/>
      <c r="S56" s="197"/>
      <c r="T56" s="202"/>
      <c r="U56" s="194"/>
      <c r="V56" s="197"/>
      <c r="W56" s="202"/>
      <c r="X56" s="194"/>
      <c r="Y56" s="194"/>
      <c r="Z56" s="194"/>
      <c r="AA56" s="197"/>
      <c r="AB56" s="202"/>
      <c r="AC56" s="194"/>
      <c r="AD56" s="194"/>
      <c r="AE56" s="197"/>
      <c r="AF56" s="202"/>
      <c r="AG56" s="194"/>
      <c r="AH56" s="194"/>
      <c r="AI56" s="197"/>
      <c r="AJ56" s="202"/>
      <c r="AK56" s="194"/>
      <c r="AL56" s="197"/>
    </row>
    <row r="57" spans="1:38" x14ac:dyDescent="0.3">
      <c r="A57" s="210"/>
      <c r="B57" s="202"/>
      <c r="C57" s="194"/>
      <c r="D57" s="194"/>
      <c r="E57" s="197"/>
      <c r="F57" s="202"/>
      <c r="G57" s="194"/>
      <c r="H57" s="197"/>
      <c r="I57" s="202"/>
      <c r="J57" s="194"/>
      <c r="K57" s="197"/>
      <c r="L57" s="202"/>
      <c r="M57" s="194"/>
      <c r="N57" s="197"/>
      <c r="O57" s="202"/>
      <c r="P57" s="194"/>
      <c r="Q57" s="116"/>
      <c r="R57" s="116"/>
      <c r="S57" s="197"/>
      <c r="T57" s="202"/>
      <c r="U57" s="194"/>
      <c r="V57" s="197"/>
      <c r="W57" s="202"/>
      <c r="X57" s="194"/>
      <c r="Y57" s="194"/>
      <c r="Z57" s="194"/>
      <c r="AA57" s="197"/>
      <c r="AB57" s="202"/>
      <c r="AC57" s="194"/>
      <c r="AD57" s="194"/>
      <c r="AE57" s="197"/>
      <c r="AF57" s="202"/>
      <c r="AG57" s="194"/>
      <c r="AH57" s="194"/>
      <c r="AI57" s="197"/>
      <c r="AJ57" s="202"/>
      <c r="AK57" s="194"/>
      <c r="AL57" s="197"/>
    </row>
    <row r="58" spans="1:38" ht="17.25" thickBot="1" x14ac:dyDescent="0.35">
      <c r="A58" s="211"/>
      <c r="B58" s="203"/>
      <c r="C58" s="195"/>
      <c r="D58" s="195"/>
      <c r="E58" s="198"/>
      <c r="F58" s="202"/>
      <c r="G58" s="194"/>
      <c r="H58" s="197"/>
      <c r="I58" s="202"/>
      <c r="J58" s="194"/>
      <c r="K58" s="197"/>
      <c r="L58" s="202"/>
      <c r="M58" s="194"/>
      <c r="N58" s="197"/>
      <c r="O58" s="202"/>
      <c r="P58" s="194"/>
      <c r="Q58" s="116"/>
      <c r="R58" s="116"/>
      <c r="S58" s="197"/>
      <c r="T58" s="202"/>
      <c r="U58" s="194"/>
      <c r="V58" s="197"/>
      <c r="W58" s="202"/>
      <c r="X58" s="194"/>
      <c r="Y58" s="194"/>
      <c r="Z58" s="194"/>
      <c r="AA58" s="197"/>
      <c r="AB58" s="202"/>
      <c r="AC58" s="194"/>
      <c r="AD58" s="194"/>
      <c r="AE58" s="197"/>
      <c r="AF58" s="202"/>
      <c r="AG58" s="194"/>
      <c r="AH58" s="194"/>
      <c r="AI58" s="197"/>
      <c r="AJ58" s="202"/>
      <c r="AK58" s="194"/>
      <c r="AL58" s="197"/>
    </row>
    <row r="59" spans="1:38" x14ac:dyDescent="0.3">
      <c r="A59" s="204" t="s">
        <v>12</v>
      </c>
      <c r="B59" s="201"/>
      <c r="C59" s="193"/>
      <c r="D59" s="193"/>
      <c r="E59" s="196"/>
      <c r="F59" s="202"/>
      <c r="G59" s="194"/>
      <c r="H59" s="197"/>
      <c r="I59" s="202"/>
      <c r="J59" s="194"/>
      <c r="K59" s="197"/>
      <c r="L59" s="202"/>
      <c r="M59" s="194"/>
      <c r="N59" s="197"/>
      <c r="O59" s="202"/>
      <c r="P59" s="194"/>
      <c r="Q59" s="116"/>
      <c r="R59" s="116"/>
      <c r="S59" s="197"/>
      <c r="T59" s="202"/>
      <c r="U59" s="194"/>
      <c r="V59" s="197"/>
      <c r="W59" s="202"/>
      <c r="X59" s="194"/>
      <c r="Y59" s="194"/>
      <c r="Z59" s="194"/>
      <c r="AA59" s="197"/>
      <c r="AB59" s="202"/>
      <c r="AC59" s="194"/>
      <c r="AD59" s="194"/>
      <c r="AE59" s="197"/>
      <c r="AF59" s="202"/>
      <c r="AG59" s="194"/>
      <c r="AH59" s="194"/>
      <c r="AI59" s="197"/>
      <c r="AJ59" s="202"/>
      <c r="AK59" s="194"/>
      <c r="AL59" s="197"/>
    </row>
    <row r="60" spans="1:38" x14ac:dyDescent="0.3">
      <c r="A60" s="204"/>
      <c r="B60" s="202"/>
      <c r="C60" s="194"/>
      <c r="D60" s="194"/>
      <c r="E60" s="197"/>
      <c r="F60" s="202"/>
      <c r="G60" s="194"/>
      <c r="H60" s="197"/>
      <c r="I60" s="202"/>
      <c r="J60" s="194"/>
      <c r="K60" s="197"/>
      <c r="L60" s="202"/>
      <c r="M60" s="194"/>
      <c r="N60" s="197"/>
      <c r="O60" s="202"/>
      <c r="P60" s="194"/>
      <c r="Q60" s="116"/>
      <c r="R60" s="116"/>
      <c r="S60" s="197"/>
      <c r="T60" s="202"/>
      <c r="U60" s="194"/>
      <c r="V60" s="197"/>
      <c r="W60" s="202"/>
      <c r="X60" s="194"/>
      <c r="Y60" s="194"/>
      <c r="Z60" s="194"/>
      <c r="AA60" s="197"/>
      <c r="AB60" s="202"/>
      <c r="AC60" s="194"/>
      <c r="AD60" s="194"/>
      <c r="AE60" s="197"/>
      <c r="AF60" s="202"/>
      <c r="AG60" s="194"/>
      <c r="AH60" s="194"/>
      <c r="AI60" s="197"/>
      <c r="AJ60" s="202"/>
      <c r="AK60" s="194"/>
      <c r="AL60" s="197"/>
    </row>
    <row r="61" spans="1:38" x14ac:dyDescent="0.3">
      <c r="A61" s="204"/>
      <c r="B61" s="202"/>
      <c r="C61" s="194"/>
      <c r="D61" s="194"/>
      <c r="E61" s="197"/>
      <c r="F61" s="202"/>
      <c r="G61" s="194"/>
      <c r="H61" s="197"/>
      <c r="I61" s="202"/>
      <c r="J61" s="194"/>
      <c r="K61" s="197"/>
      <c r="L61" s="202"/>
      <c r="M61" s="194"/>
      <c r="N61" s="197"/>
      <c r="O61" s="202"/>
      <c r="P61" s="194"/>
      <c r="Q61" s="116"/>
      <c r="R61" s="116"/>
      <c r="S61" s="197"/>
      <c r="T61" s="202"/>
      <c r="U61" s="194"/>
      <c r="V61" s="197"/>
      <c r="W61" s="202"/>
      <c r="X61" s="194"/>
      <c r="Y61" s="194"/>
      <c r="Z61" s="194"/>
      <c r="AA61" s="197"/>
      <c r="AB61" s="202"/>
      <c r="AC61" s="194"/>
      <c r="AD61" s="194"/>
      <c r="AE61" s="197"/>
      <c r="AF61" s="202"/>
      <c r="AG61" s="194"/>
      <c r="AH61" s="194"/>
      <c r="AI61" s="197"/>
      <c r="AJ61" s="202"/>
      <c r="AK61" s="194"/>
      <c r="AL61" s="197"/>
    </row>
    <row r="62" spans="1:38" x14ac:dyDescent="0.3">
      <c r="A62" s="204"/>
      <c r="B62" s="202"/>
      <c r="C62" s="194"/>
      <c r="D62" s="194"/>
      <c r="E62" s="197"/>
      <c r="F62" s="202"/>
      <c r="G62" s="194"/>
      <c r="H62" s="197"/>
      <c r="I62" s="202"/>
      <c r="J62" s="194"/>
      <c r="K62" s="197"/>
      <c r="L62" s="202"/>
      <c r="M62" s="194"/>
      <c r="N62" s="197"/>
      <c r="O62" s="202"/>
      <c r="P62" s="194"/>
      <c r="Q62" s="116"/>
      <c r="R62" s="116"/>
      <c r="S62" s="197"/>
      <c r="T62" s="202"/>
      <c r="U62" s="194"/>
      <c r="V62" s="197"/>
      <c r="W62" s="202"/>
      <c r="X62" s="194"/>
      <c r="Y62" s="194"/>
      <c r="Z62" s="194"/>
      <c r="AA62" s="197"/>
      <c r="AB62" s="202"/>
      <c r="AC62" s="194"/>
      <c r="AD62" s="194"/>
      <c r="AE62" s="197"/>
      <c r="AF62" s="202"/>
      <c r="AG62" s="194"/>
      <c r="AH62" s="194"/>
      <c r="AI62" s="197"/>
      <c r="AJ62" s="202"/>
      <c r="AK62" s="194"/>
      <c r="AL62" s="197"/>
    </row>
    <row r="63" spans="1:38" ht="17.25" thickBot="1" x14ac:dyDescent="0.35">
      <c r="A63" s="205"/>
      <c r="B63" s="203"/>
      <c r="C63" s="195"/>
      <c r="D63" s="195"/>
      <c r="E63" s="198"/>
      <c r="F63" s="203"/>
      <c r="G63" s="195"/>
      <c r="H63" s="198"/>
      <c r="I63" s="203"/>
      <c r="J63" s="195"/>
      <c r="K63" s="198"/>
      <c r="L63" s="203"/>
      <c r="M63" s="195"/>
      <c r="N63" s="198"/>
      <c r="O63" s="203"/>
      <c r="P63" s="195"/>
      <c r="Q63" s="117"/>
      <c r="R63" s="117"/>
      <c r="S63" s="198"/>
      <c r="T63" s="203"/>
      <c r="U63" s="195"/>
      <c r="V63" s="198"/>
      <c r="W63" s="203"/>
      <c r="X63" s="195"/>
      <c r="Y63" s="195"/>
      <c r="Z63" s="195"/>
      <c r="AA63" s="198"/>
      <c r="AB63" s="203"/>
      <c r="AC63" s="195"/>
      <c r="AD63" s="195"/>
      <c r="AE63" s="198"/>
      <c r="AF63" s="203"/>
      <c r="AG63" s="195"/>
      <c r="AH63" s="195"/>
      <c r="AI63" s="198"/>
      <c r="AJ63" s="203"/>
      <c r="AK63" s="195"/>
      <c r="AL63" s="198"/>
    </row>
    <row r="64" spans="1:38" ht="17.25" thickBot="1" x14ac:dyDescent="0.35">
      <c r="A64" s="70" t="s">
        <v>35</v>
      </c>
      <c r="B64" s="71">
        <f t="shared" ref="B64:AL64" si="0">SUM(B6:B63)</f>
        <v>0</v>
      </c>
      <c r="C64" s="72">
        <f t="shared" si="0"/>
        <v>0</v>
      </c>
      <c r="D64" s="72">
        <f t="shared" si="0"/>
        <v>0</v>
      </c>
      <c r="E64" s="73">
        <f t="shared" si="0"/>
        <v>0</v>
      </c>
      <c r="F64" s="75">
        <f t="shared" si="0"/>
        <v>0</v>
      </c>
      <c r="G64" s="75">
        <f t="shared" si="0"/>
        <v>0</v>
      </c>
      <c r="H64" s="75">
        <f t="shared" si="0"/>
        <v>0</v>
      </c>
      <c r="I64" s="71">
        <f t="shared" si="0"/>
        <v>0</v>
      </c>
      <c r="J64" s="72">
        <f t="shared" si="0"/>
        <v>0</v>
      </c>
      <c r="K64" s="73">
        <f t="shared" si="0"/>
        <v>0</v>
      </c>
      <c r="L64" s="75">
        <f t="shared" si="0"/>
        <v>0</v>
      </c>
      <c r="M64" s="75">
        <f t="shared" si="0"/>
        <v>0</v>
      </c>
      <c r="N64" s="75">
        <f t="shared" si="0"/>
        <v>0</v>
      </c>
      <c r="O64" s="71">
        <f t="shared" si="0"/>
        <v>0</v>
      </c>
      <c r="P64" s="72">
        <f t="shared" si="0"/>
        <v>0</v>
      </c>
      <c r="Q64" s="72">
        <f>SUM(Q6:Q63)</f>
        <v>0</v>
      </c>
      <c r="R64" s="72">
        <f>SUM(R6:R63)</f>
        <v>0</v>
      </c>
      <c r="S64" s="73">
        <f t="shared" si="0"/>
        <v>0</v>
      </c>
      <c r="T64" s="75">
        <f t="shared" si="0"/>
        <v>0</v>
      </c>
      <c r="U64" s="75">
        <f t="shared" si="0"/>
        <v>0</v>
      </c>
      <c r="V64" s="75">
        <f t="shared" si="0"/>
        <v>0</v>
      </c>
      <c r="W64" s="71">
        <f t="shared" si="0"/>
        <v>0</v>
      </c>
      <c r="X64" s="72">
        <f t="shared" si="0"/>
        <v>0</v>
      </c>
      <c r="Y64" s="72">
        <f t="shared" si="0"/>
        <v>0</v>
      </c>
      <c r="Z64" s="72"/>
      <c r="AA64" s="73">
        <f t="shared" si="0"/>
        <v>0</v>
      </c>
      <c r="AB64" s="75">
        <f t="shared" si="0"/>
        <v>0</v>
      </c>
      <c r="AC64" s="75">
        <f t="shared" si="0"/>
        <v>0</v>
      </c>
      <c r="AD64" s="75">
        <f t="shared" si="0"/>
        <v>0</v>
      </c>
      <c r="AE64" s="75">
        <f t="shared" si="0"/>
        <v>0</v>
      </c>
      <c r="AF64" s="71">
        <f t="shared" si="0"/>
        <v>0</v>
      </c>
      <c r="AG64" s="72">
        <f t="shared" si="0"/>
        <v>0</v>
      </c>
      <c r="AH64" s="72">
        <f t="shared" si="0"/>
        <v>0</v>
      </c>
      <c r="AI64" s="73">
        <f t="shared" si="0"/>
        <v>0</v>
      </c>
      <c r="AJ64" s="71">
        <f t="shared" si="0"/>
        <v>0</v>
      </c>
      <c r="AK64" s="72">
        <f t="shared" si="0"/>
        <v>0</v>
      </c>
      <c r="AL64" s="73">
        <f t="shared" si="0"/>
        <v>0</v>
      </c>
    </row>
  </sheetData>
  <mergeCells count="203">
    <mergeCell ref="B4:E4"/>
    <mergeCell ref="F4:H4"/>
    <mergeCell ref="I4:K4"/>
    <mergeCell ref="L4:N4"/>
    <mergeCell ref="B3:AL3"/>
    <mergeCell ref="O4:S4"/>
    <mergeCell ref="T4:V4"/>
    <mergeCell ref="W4:AA4"/>
    <mergeCell ref="AB4:AE4"/>
    <mergeCell ref="AF4:AI4"/>
    <mergeCell ref="AJ4:AL4"/>
    <mergeCell ref="B6:B10"/>
    <mergeCell ref="C6:C10"/>
    <mergeCell ref="D6:D10"/>
    <mergeCell ref="E6:E10"/>
    <mergeCell ref="F6:F19"/>
    <mergeCell ref="G6:G19"/>
    <mergeCell ref="H6:H19"/>
    <mergeCell ref="I6:I19"/>
    <mergeCell ref="J6:J19"/>
    <mergeCell ref="S6:S19"/>
    <mergeCell ref="T6:T19"/>
    <mergeCell ref="U6:U19"/>
    <mergeCell ref="V6:V19"/>
    <mergeCell ref="K6:K19"/>
    <mergeCell ref="L6:L19"/>
    <mergeCell ref="M6:M19"/>
    <mergeCell ref="N6:N19"/>
    <mergeCell ref="O6:O19"/>
    <mergeCell ref="P6:P19"/>
    <mergeCell ref="AI6:AI19"/>
    <mergeCell ref="AJ6:AJ19"/>
    <mergeCell ref="B11:B15"/>
    <mergeCell ref="C11:C15"/>
    <mergeCell ref="D11:D15"/>
    <mergeCell ref="E11:E15"/>
    <mergeCell ref="B16:B19"/>
    <mergeCell ref="C16:C19"/>
    <mergeCell ref="D16:D19"/>
    <mergeCell ref="E16:E19"/>
    <mergeCell ref="AC6:AC19"/>
    <mergeCell ref="AD6:AD19"/>
    <mergeCell ref="AE6:AE19"/>
    <mergeCell ref="AF6:AF19"/>
    <mergeCell ref="AG6:AG19"/>
    <mergeCell ref="AH6:AH19"/>
    <mergeCell ref="W6:W19"/>
    <mergeCell ref="X6:X19"/>
    <mergeCell ref="Y6:Y19"/>
    <mergeCell ref="Z6:Z19"/>
    <mergeCell ref="AA6:AA19"/>
    <mergeCell ref="AB6:AB19"/>
    <mergeCell ref="Q6:Q19"/>
    <mergeCell ref="R6:R19"/>
    <mergeCell ref="B20:B24"/>
    <mergeCell ref="C20:C24"/>
    <mergeCell ref="D20:D24"/>
    <mergeCell ref="E20:E24"/>
    <mergeCell ref="F20:F33"/>
    <mergeCell ref="G20:G33"/>
    <mergeCell ref="C30:C33"/>
    <mergeCell ref="D30:D33"/>
    <mergeCell ref="E30:E33"/>
    <mergeCell ref="P20:P33"/>
    <mergeCell ref="Q20:Q33"/>
    <mergeCell ref="R20:R33"/>
    <mergeCell ref="S20:S33"/>
    <mergeCell ref="H20:H33"/>
    <mergeCell ref="I20:I33"/>
    <mergeCell ref="J20:J33"/>
    <mergeCell ref="K20:K33"/>
    <mergeCell ref="L20:L33"/>
    <mergeCell ref="M20:M33"/>
    <mergeCell ref="AF20:AF33"/>
    <mergeCell ref="AG20:AG33"/>
    <mergeCell ref="AH20:AH33"/>
    <mergeCell ref="AI20:AI33"/>
    <mergeCell ref="AJ20:AJ33"/>
    <mergeCell ref="B25:B29"/>
    <mergeCell ref="C25:C29"/>
    <mergeCell ref="D25:D29"/>
    <mergeCell ref="E25:E29"/>
    <mergeCell ref="B30:B33"/>
    <mergeCell ref="Z20:Z33"/>
    <mergeCell ref="AA20:AA33"/>
    <mergeCell ref="AB20:AB33"/>
    <mergeCell ref="AC20:AC33"/>
    <mergeCell ref="AD20:AD33"/>
    <mergeCell ref="AE20:AE33"/>
    <mergeCell ref="T20:T33"/>
    <mergeCell ref="U20:U33"/>
    <mergeCell ref="V20:V33"/>
    <mergeCell ref="W20:W33"/>
    <mergeCell ref="X20:X33"/>
    <mergeCell ref="Y20:Y33"/>
    <mergeCell ref="N20:N33"/>
    <mergeCell ref="O20:O33"/>
    <mergeCell ref="B34:B38"/>
    <mergeCell ref="C34:C38"/>
    <mergeCell ref="D34:D38"/>
    <mergeCell ref="E34:E38"/>
    <mergeCell ref="F34:F48"/>
    <mergeCell ref="G34:G48"/>
    <mergeCell ref="C44:C48"/>
    <mergeCell ref="D44:D48"/>
    <mergeCell ref="E44:E48"/>
    <mergeCell ref="P34:P48"/>
    <mergeCell ref="Q34:Q48"/>
    <mergeCell ref="R34:R48"/>
    <mergeCell ref="S34:S48"/>
    <mergeCell ref="H34:H48"/>
    <mergeCell ref="I34:I48"/>
    <mergeCell ref="J34:J48"/>
    <mergeCell ref="K34:K48"/>
    <mergeCell ref="L34:L48"/>
    <mergeCell ref="M34:M48"/>
    <mergeCell ref="AF34:AF48"/>
    <mergeCell ref="AG34:AG48"/>
    <mergeCell ref="AH34:AH48"/>
    <mergeCell ref="AI34:AI48"/>
    <mergeCell ref="AJ34:AJ48"/>
    <mergeCell ref="B39:B43"/>
    <mergeCell ref="C39:C43"/>
    <mergeCell ref="D39:D43"/>
    <mergeCell ref="E39:E43"/>
    <mergeCell ref="B44:B48"/>
    <mergeCell ref="Z34:Z48"/>
    <mergeCell ref="AA34:AA48"/>
    <mergeCell ref="AB34:AB48"/>
    <mergeCell ref="AC34:AC48"/>
    <mergeCell ref="AD34:AD48"/>
    <mergeCell ref="AE34:AE48"/>
    <mergeCell ref="T34:T48"/>
    <mergeCell ref="U34:U48"/>
    <mergeCell ref="V34:V48"/>
    <mergeCell ref="W34:W48"/>
    <mergeCell ref="X34:X48"/>
    <mergeCell ref="Y34:Y48"/>
    <mergeCell ref="N34:N48"/>
    <mergeCell ref="O34:O48"/>
    <mergeCell ref="H49:H63"/>
    <mergeCell ref="I49:I63"/>
    <mergeCell ref="J49:J63"/>
    <mergeCell ref="K49:K63"/>
    <mergeCell ref="L49:L63"/>
    <mergeCell ref="M49:M63"/>
    <mergeCell ref="B49:B53"/>
    <mergeCell ref="C49:C53"/>
    <mergeCell ref="D49:D53"/>
    <mergeCell ref="E49:E53"/>
    <mergeCell ref="F49:F63"/>
    <mergeCell ref="G49:G63"/>
    <mergeCell ref="C59:C63"/>
    <mergeCell ref="D59:D63"/>
    <mergeCell ref="E59:E63"/>
    <mergeCell ref="AE49:AE63"/>
    <mergeCell ref="T49:T63"/>
    <mergeCell ref="U49:U63"/>
    <mergeCell ref="V49:V63"/>
    <mergeCell ref="W49:W63"/>
    <mergeCell ref="X49:X63"/>
    <mergeCell ref="Y49:Y63"/>
    <mergeCell ref="N49:N63"/>
    <mergeCell ref="O49:O63"/>
    <mergeCell ref="P49:P63"/>
    <mergeCell ref="S49:S63"/>
    <mergeCell ref="A59:A63"/>
    <mergeCell ref="A1:A5"/>
    <mergeCell ref="A30:A33"/>
    <mergeCell ref="A34:A38"/>
    <mergeCell ref="A39:A43"/>
    <mergeCell ref="A44:A48"/>
    <mergeCell ref="A49:A53"/>
    <mergeCell ref="A54:A58"/>
    <mergeCell ref="A6:A10"/>
    <mergeCell ref="A11:A15"/>
    <mergeCell ref="A16:A19"/>
    <mergeCell ref="A20:A24"/>
    <mergeCell ref="A25:A29"/>
    <mergeCell ref="AK6:AK19"/>
    <mergeCell ref="AL6:AL19"/>
    <mergeCell ref="AK20:AK33"/>
    <mergeCell ref="AL20:AL33"/>
    <mergeCell ref="AK34:AK48"/>
    <mergeCell ref="AL34:AL48"/>
    <mergeCell ref="AK49:AK63"/>
    <mergeCell ref="AL49:AL63"/>
    <mergeCell ref="B1:AL2"/>
    <mergeCell ref="AF49:AF63"/>
    <mergeCell ref="AG49:AG63"/>
    <mergeCell ref="AH49:AH63"/>
    <mergeCell ref="AI49:AI63"/>
    <mergeCell ref="AJ49:AJ63"/>
    <mergeCell ref="B54:B58"/>
    <mergeCell ref="C54:C58"/>
    <mergeCell ref="D54:D58"/>
    <mergeCell ref="E54:E58"/>
    <mergeCell ref="B59:B63"/>
    <mergeCell ref="Z49:Z63"/>
    <mergeCell ref="AA49:AA63"/>
    <mergeCell ref="AB49:AB63"/>
    <mergeCell ref="AC49:AC63"/>
    <mergeCell ref="AD49:AD63"/>
  </mergeCells>
  <phoneticPr fontId="2" type="noConversion"/>
  <pageMargins left="0.7" right="0.7" top="0.75" bottom="0.75" header="0.3" footer="0.3"/>
  <pageSetup paperSize="9" scale="27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2</vt:i4>
      </vt:variant>
    </vt:vector>
  </HeadingPairs>
  <TitlesOfParts>
    <vt:vector size="2" baseType="lpstr">
      <vt:lpstr>2025년 동지역</vt:lpstr>
      <vt:lpstr>2025년 읍면지역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2026-03-09T00:57:40Z</cp:lastPrinted>
  <dcterms:created xsi:type="dcterms:W3CDTF">2024-07-04T07:03:52Z</dcterms:created>
  <dcterms:modified xsi:type="dcterms:W3CDTF">2026-06-25T06:27:29Z</dcterms:modified>
</cp:coreProperties>
</file>